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الأدوات التوعوية\أداة حساب قدرة نظام الطاقة الكهروضوئية\"/>
    </mc:Choice>
  </mc:AlternateContent>
  <bookViews>
    <workbookView xWindow="0" yWindow="0" windowWidth="20490" windowHeight="7020"/>
  </bookViews>
  <sheets>
    <sheet name="احتساب التوفير" sheetId="2" r:id="rId1"/>
    <sheet name="المعلومات الأساسية" sheetId="1" state="hidden" r:id="rId2"/>
  </sheets>
  <definedNames>
    <definedName name="_xlnm.Print_Area" localSheetId="0">'احتساب التوفير'!$B$1:$N$64</definedName>
    <definedName name="_xlnm.Print_Titles" localSheetId="0">'احتساب التوفير'!$1:$9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" l="1"/>
  <c r="B62" i="2"/>
  <c r="B61" i="2"/>
  <c r="B60" i="2"/>
  <c r="B59" i="2"/>
  <c r="B58" i="2"/>
  <c r="B57" i="2"/>
  <c r="B56" i="2"/>
  <c r="B30" i="2"/>
  <c r="B28" i="2"/>
  <c r="B27" i="2"/>
  <c r="B26" i="2"/>
  <c r="B25" i="2"/>
  <c r="B24" i="2"/>
  <c r="C20" i="2"/>
  <c r="E43" i="2" l="1"/>
  <c r="N30" i="2" l="1"/>
  <c r="M30" i="2"/>
  <c r="L30" i="2"/>
  <c r="K30" i="2"/>
  <c r="J30" i="2"/>
  <c r="I30" i="2"/>
  <c r="H30" i="2"/>
  <c r="G30" i="2"/>
  <c r="F30" i="2"/>
  <c r="E30" i="2"/>
  <c r="D30" i="2"/>
  <c r="N29" i="2"/>
  <c r="M29" i="2"/>
  <c r="L29" i="2"/>
  <c r="K29" i="2"/>
  <c r="J29" i="2"/>
  <c r="I29" i="2"/>
  <c r="H29" i="2"/>
  <c r="G29" i="2"/>
  <c r="F29" i="2"/>
  <c r="E29" i="2"/>
  <c r="D29" i="2"/>
  <c r="N28" i="2"/>
  <c r="M28" i="2"/>
  <c r="L28" i="2"/>
  <c r="K28" i="2"/>
  <c r="J28" i="2"/>
  <c r="I28" i="2"/>
  <c r="H28" i="2"/>
  <c r="G28" i="2"/>
  <c r="F28" i="2"/>
  <c r="E28" i="2"/>
  <c r="D28" i="2"/>
  <c r="N27" i="2"/>
  <c r="M27" i="2"/>
  <c r="L27" i="2"/>
  <c r="K27" i="2"/>
  <c r="J27" i="2"/>
  <c r="I27" i="2"/>
  <c r="H27" i="2"/>
  <c r="G27" i="2"/>
  <c r="F27" i="2"/>
  <c r="E27" i="2"/>
  <c r="D27" i="2"/>
  <c r="N26" i="2"/>
  <c r="M26" i="2"/>
  <c r="L26" i="2"/>
  <c r="K26" i="2"/>
  <c r="J26" i="2"/>
  <c r="I26" i="2"/>
  <c r="H26" i="2"/>
  <c r="G26" i="2"/>
  <c r="F26" i="2"/>
  <c r="E26" i="2"/>
  <c r="D26" i="2"/>
  <c r="N25" i="2"/>
  <c r="M25" i="2"/>
  <c r="L25" i="2"/>
  <c r="K25" i="2"/>
  <c r="J25" i="2"/>
  <c r="I25" i="2"/>
  <c r="H25" i="2"/>
  <c r="G25" i="2"/>
  <c r="F25" i="2"/>
  <c r="E25" i="2"/>
  <c r="D25" i="2"/>
  <c r="N24" i="2"/>
  <c r="M24" i="2"/>
  <c r="L24" i="2"/>
  <c r="K24" i="2"/>
  <c r="J24" i="2"/>
  <c r="I24" i="2"/>
  <c r="H24" i="2"/>
  <c r="G24" i="2"/>
  <c r="F24" i="2"/>
  <c r="E24" i="2"/>
  <c r="D24" i="2"/>
  <c r="C30" i="2"/>
  <c r="C29" i="2"/>
  <c r="C28" i="2"/>
  <c r="C27" i="2"/>
  <c r="C26" i="2"/>
  <c r="C25" i="2"/>
  <c r="C24" i="2" l="1"/>
  <c r="N53" i="2"/>
  <c r="M53" i="2"/>
  <c r="L53" i="2"/>
  <c r="K53" i="2"/>
  <c r="J53" i="2"/>
  <c r="I53" i="2"/>
  <c r="H53" i="2"/>
  <c r="G53" i="2"/>
  <c r="F53" i="2"/>
  <c r="E53" i="2"/>
  <c r="D53" i="2"/>
  <c r="C53" i="2"/>
  <c r="N52" i="2"/>
  <c r="M52" i="2"/>
  <c r="L52" i="2"/>
  <c r="K52" i="2"/>
  <c r="J52" i="2"/>
  <c r="I52" i="2"/>
  <c r="H52" i="2"/>
  <c r="G52" i="2"/>
  <c r="F52" i="2"/>
  <c r="E52" i="2"/>
  <c r="D52" i="2"/>
  <c r="C52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N17" i="2"/>
  <c r="M17" i="2"/>
  <c r="L17" i="2"/>
  <c r="K17" i="2"/>
  <c r="J17" i="2"/>
  <c r="I17" i="2"/>
  <c r="H17" i="2"/>
  <c r="G17" i="2"/>
  <c r="F17" i="2"/>
  <c r="E17" i="2"/>
  <c r="D17" i="2"/>
  <c r="C17" i="2"/>
  <c r="E42" i="2"/>
  <c r="B45" i="2" s="1"/>
  <c r="E35" i="2"/>
  <c r="G36" i="2" s="1"/>
  <c r="N23" i="2"/>
  <c r="M23" i="2"/>
  <c r="L23" i="2"/>
  <c r="K23" i="2"/>
  <c r="J23" i="2"/>
  <c r="I23" i="2"/>
  <c r="H23" i="2"/>
  <c r="G23" i="2"/>
  <c r="F23" i="2"/>
  <c r="E23" i="2"/>
  <c r="D23" i="2"/>
  <c r="C23" i="2"/>
  <c r="N22" i="2"/>
  <c r="M22" i="2"/>
  <c r="L22" i="2"/>
  <c r="K22" i="2"/>
  <c r="J22" i="2"/>
  <c r="I22" i="2"/>
  <c r="H22" i="2"/>
  <c r="G22" i="2"/>
  <c r="F22" i="2"/>
  <c r="E22" i="2"/>
  <c r="D22" i="2"/>
  <c r="C22" i="2"/>
  <c r="N21" i="2"/>
  <c r="M21" i="2"/>
  <c r="L21" i="2"/>
  <c r="K21" i="2"/>
  <c r="J21" i="2"/>
  <c r="I21" i="2"/>
  <c r="H21" i="2"/>
  <c r="G21" i="2"/>
  <c r="F21" i="2"/>
  <c r="E21" i="2"/>
  <c r="D21" i="2"/>
  <c r="C21" i="2"/>
  <c r="C19" i="2"/>
  <c r="N20" i="2"/>
  <c r="M20" i="2"/>
  <c r="L20" i="2"/>
  <c r="K20" i="2"/>
  <c r="J20" i="2"/>
  <c r="I20" i="2"/>
  <c r="H20" i="2"/>
  <c r="G20" i="2"/>
  <c r="F20" i="2"/>
  <c r="E20" i="2"/>
  <c r="D20" i="2"/>
  <c r="N19" i="2"/>
  <c r="M19" i="2"/>
  <c r="L19" i="2"/>
  <c r="K19" i="2"/>
  <c r="J19" i="2"/>
  <c r="I19" i="2"/>
  <c r="H19" i="2"/>
  <c r="G19" i="2"/>
  <c r="F19" i="2"/>
  <c r="E19" i="2"/>
  <c r="D19" i="2"/>
  <c r="M50" i="2" l="1"/>
  <c r="I50" i="2"/>
  <c r="E50" i="2"/>
  <c r="L50" i="2"/>
  <c r="H50" i="2"/>
  <c r="D50" i="2"/>
  <c r="K50" i="2"/>
  <c r="G50" i="2"/>
  <c r="C50" i="2"/>
  <c r="N50" i="2"/>
  <c r="J50" i="2"/>
  <c r="F50" i="2"/>
  <c r="E36" i="2"/>
  <c r="N31" i="2"/>
  <c r="K31" i="2"/>
  <c r="F31" i="2"/>
  <c r="D31" i="2"/>
  <c r="H31" i="2"/>
  <c r="L31" i="2"/>
  <c r="J31" i="2"/>
  <c r="E31" i="2"/>
  <c r="I31" i="2"/>
  <c r="M31" i="2"/>
  <c r="G31" i="2"/>
  <c r="C31" i="2"/>
  <c r="E44" i="2" l="1"/>
  <c r="C59" i="2"/>
  <c r="C60" i="2"/>
  <c r="C57" i="2"/>
  <c r="C58" i="2"/>
  <c r="C56" i="2"/>
  <c r="C61" i="2"/>
  <c r="C62" i="2"/>
  <c r="C55" i="2"/>
  <c r="C54" i="2"/>
  <c r="M62" i="2"/>
  <c r="M60" i="2"/>
  <c r="M57" i="2"/>
  <c r="M59" i="2"/>
  <c r="M58" i="2"/>
  <c r="M56" i="2"/>
  <c r="M61" i="2"/>
  <c r="M55" i="2"/>
  <c r="M54" i="2"/>
  <c r="F58" i="2"/>
  <c r="F56" i="2"/>
  <c r="F61" i="2"/>
  <c r="F59" i="2"/>
  <c r="F62" i="2"/>
  <c r="F60" i="2"/>
  <c r="F57" i="2"/>
  <c r="F54" i="2"/>
  <c r="F55" i="2"/>
  <c r="G59" i="2"/>
  <c r="G62" i="2"/>
  <c r="G58" i="2"/>
  <c r="G57" i="2"/>
  <c r="G56" i="2"/>
  <c r="G60" i="2"/>
  <c r="G61" i="2"/>
  <c r="G55" i="2"/>
  <c r="G54" i="2"/>
  <c r="L60" i="2"/>
  <c r="L62" i="2"/>
  <c r="L59" i="2"/>
  <c r="L58" i="2"/>
  <c r="L57" i="2"/>
  <c r="L56" i="2"/>
  <c r="L61" i="2"/>
  <c r="L55" i="2"/>
  <c r="L54" i="2"/>
  <c r="E61" i="2"/>
  <c r="E62" i="2"/>
  <c r="E58" i="2"/>
  <c r="E56" i="2"/>
  <c r="E55" i="2"/>
  <c r="E54" i="2"/>
  <c r="E59" i="2"/>
  <c r="E60" i="2"/>
  <c r="E57" i="2"/>
  <c r="H60" i="2"/>
  <c r="H62" i="2"/>
  <c r="H59" i="2"/>
  <c r="H58" i="2"/>
  <c r="H61" i="2"/>
  <c r="H55" i="2"/>
  <c r="H54" i="2"/>
  <c r="H57" i="2"/>
  <c r="H56" i="2"/>
  <c r="J61" i="2"/>
  <c r="J58" i="2"/>
  <c r="J60" i="2"/>
  <c r="J57" i="2"/>
  <c r="J56" i="2"/>
  <c r="J62" i="2"/>
  <c r="J59" i="2"/>
  <c r="J55" i="2"/>
  <c r="J54" i="2"/>
  <c r="K59" i="2"/>
  <c r="K62" i="2"/>
  <c r="K58" i="2"/>
  <c r="K57" i="2"/>
  <c r="K56" i="2"/>
  <c r="K61" i="2"/>
  <c r="K60" i="2"/>
  <c r="K55" i="2"/>
  <c r="K54" i="2"/>
  <c r="N59" i="2"/>
  <c r="N58" i="2"/>
  <c r="N56" i="2"/>
  <c r="N61" i="2"/>
  <c r="N62" i="2"/>
  <c r="N60" i="2"/>
  <c r="N57" i="2"/>
  <c r="N54" i="2"/>
  <c r="N55" i="2"/>
  <c r="D60" i="2"/>
  <c r="D62" i="2"/>
  <c r="D58" i="2"/>
  <c r="D59" i="2"/>
  <c r="D55" i="2"/>
  <c r="D54" i="2"/>
  <c r="D61" i="2"/>
  <c r="D57" i="2"/>
  <c r="D56" i="2"/>
  <c r="I62" i="2"/>
  <c r="I59" i="2"/>
  <c r="I61" i="2"/>
  <c r="I58" i="2"/>
  <c r="I60" i="2"/>
  <c r="I57" i="2"/>
  <c r="I56" i="2"/>
  <c r="I55" i="2"/>
  <c r="I54" i="2"/>
  <c r="D63" i="2" l="1"/>
  <c r="J63" i="2"/>
  <c r="I63" i="2"/>
  <c r="E63" i="2"/>
  <c r="F63" i="2"/>
  <c r="M63" i="2"/>
  <c r="G63" i="2"/>
  <c r="N63" i="2"/>
  <c r="K63" i="2"/>
  <c r="H63" i="2"/>
  <c r="L63" i="2"/>
  <c r="C63" i="2"/>
</calcChain>
</file>

<file path=xl/sharedStrings.xml><?xml version="1.0" encoding="utf-8"?>
<sst xmlns="http://schemas.openxmlformats.org/spreadsheetml/2006/main" count="74" uniqueCount="63">
  <si>
    <t>الشركة</t>
  </si>
  <si>
    <t>رسوم نفايات</t>
  </si>
  <si>
    <t>رسم تلفزيون</t>
  </si>
  <si>
    <t>فرق اسعار الوقود</t>
  </si>
  <si>
    <t>شركة كهرباء محافظة اربد</t>
  </si>
  <si>
    <t>شركة الكهرباء الأردنية</t>
  </si>
  <si>
    <t>شركة توزيع الكهرباء</t>
  </si>
  <si>
    <t>اختر شركة التوزيع</t>
  </si>
  <si>
    <t>رقم الشهر</t>
  </si>
  <si>
    <t>اسم الشهر</t>
  </si>
  <si>
    <t>كانون الثاني</t>
  </si>
  <si>
    <t>شباط</t>
  </si>
  <si>
    <t>أذار</t>
  </si>
  <si>
    <t>أيار</t>
  </si>
  <si>
    <t>نيسان</t>
  </si>
  <si>
    <t>حزيران</t>
  </si>
  <si>
    <t>تموز</t>
  </si>
  <si>
    <t>آب</t>
  </si>
  <si>
    <t>أيلول</t>
  </si>
  <si>
    <t>تشرين الأول</t>
  </si>
  <si>
    <t>تشرين الثاني</t>
  </si>
  <si>
    <t>كانون الأول</t>
  </si>
  <si>
    <t>البند</t>
  </si>
  <si>
    <t>رقم الشريحة</t>
  </si>
  <si>
    <t>من</t>
  </si>
  <si>
    <t>إلى</t>
  </si>
  <si>
    <t>سعر الكيلو</t>
  </si>
  <si>
    <t>رسم عداد (فاز)</t>
  </si>
  <si>
    <t>رسم عداد (3 فاز)</t>
  </si>
  <si>
    <t>نوع الاشتراك</t>
  </si>
  <si>
    <t>فاز واحد</t>
  </si>
  <si>
    <t>3 فاز</t>
  </si>
  <si>
    <t>اختر نوع الاشتراك</t>
  </si>
  <si>
    <t>قيمة الفاتورة</t>
  </si>
  <si>
    <t>القيمة</t>
  </si>
  <si>
    <t>الحد الأدنى</t>
  </si>
  <si>
    <t>الحد الأعلى</t>
  </si>
  <si>
    <t>السعر المطلوب من المقاول</t>
  </si>
  <si>
    <t>الطاقة المنتجة (ك.و.س) من النظام / شهريا</t>
  </si>
  <si>
    <t>دينار أردني</t>
  </si>
  <si>
    <t>سنة</t>
  </si>
  <si>
    <t>فترة الاسترداد بالسنوات</t>
  </si>
  <si>
    <t>الاستهلاك السابق</t>
  </si>
  <si>
    <t>الاستهلاك المتوقع</t>
  </si>
  <si>
    <t>ك.و.س</t>
  </si>
  <si>
    <t>كمية الاستهلاك (ك.و.س)</t>
  </si>
  <si>
    <t>رسوم نفايات (دينار أردني)</t>
  </si>
  <si>
    <t>رسم تلفزيون (دينار أردني)</t>
  </si>
  <si>
    <t>رسم عداد (دينار أردني)</t>
  </si>
  <si>
    <t>فلس الريف (دينار أردني)</t>
  </si>
  <si>
    <t>أدخل تاريخ أخر فاتورة
(سنة - شهر - يوم)</t>
  </si>
  <si>
    <t>بند فرق الاستهلاك (دينار أردني)</t>
  </si>
  <si>
    <t>قيمة الفاتورة (دينار أردني)</t>
  </si>
  <si>
    <t>حجم النظام الكهروضوئي (kWp) اللازم لتغطية معدل الاستهلاك</t>
  </si>
  <si>
    <t>حجم النظام الكهروضوئي (kWp) المراد تركيبه</t>
  </si>
  <si>
    <t>سعر (kWp) بناء على سعر المقاول</t>
  </si>
  <si>
    <t xml:space="preserve"> الاستهلاك السابق بناء على الفواتير الصادرة</t>
  </si>
  <si>
    <t>البيانات الأساسية</t>
  </si>
  <si>
    <t>خصائص النظام الكهروضوئي المراد تركيبه</t>
  </si>
  <si>
    <t>خصائص النظام الكهروضوئي اللازم لتغطية الاستهلاك كاملا</t>
  </si>
  <si>
    <t>معدل قيم الفواتير المتوقعة بعد تركيب النظام الكهروضوئي</t>
  </si>
  <si>
    <t>أداة احتساب توفير الطاقة</t>
  </si>
  <si>
    <t>معدل التكلفة المنطقية للنظام الكهروضوئي اللازم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</si>
</sst>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JOD]\ * #,##0.00_);_([$JOD]\ * \(#,##0.00\);_([$JOD]\ * &quot;-&quot;??_);_(@_)"/>
    <numFmt numFmtId="167" formatCode="_([$JOD]\ * #,##0.000_);_([$JOD]\ * \(#,##0.000\);_([$JOD]\ * &quot;-&quot;??_);_(@_)"/>
    <numFmt numFmtId="168" formatCode="_(* #,##0_);_(* \(#,##0\);_(* &quot;-&quot;??_);_(@_)"/>
  </numFmts>
  <fonts count="9">
    <font>
      <sz val="11"/>
      <color theme="1"/>
      <name val="Comfortaa"/>
      <family val="2"/>
    </font>
    <font>
      <sz val="11"/>
      <color theme="1"/>
      <name val="Comfortaa"/>
      <family val="2"/>
    </font>
    <font>
      <sz val="12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sz val="16"/>
      <color theme="8" tint="-0.499984740745262"/>
      <name val="Arial"/>
      <family val="2"/>
      <scheme val="minor"/>
    </font>
    <font>
      <sz val="22"/>
      <color theme="1"/>
      <name val="Arial"/>
      <family val="2"/>
      <scheme val="minor"/>
    </font>
    <font>
      <sz val="16"/>
      <name val="Arial"/>
      <family val="2"/>
      <scheme val="minor"/>
    </font>
    <font>
      <sz val="12"/>
      <color theme="1" tint="0.1499984740745262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50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166" fontId="2" fillId="0" borderId="0" xfId="2" applyNumberFormat="1" applyFont="1"/>
    <xf numFmtId="167" fontId="2" fillId="0" borderId="0" xfId="2" applyNumberFormat="1" applyFont="1"/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/>
    <xf numFmtId="165" fontId="2" fillId="3" borderId="1" xfId="1" applyFont="1" applyFill="1" applyBorder="1"/>
    <xf numFmtId="0" fontId="2" fillId="4" borderId="1" xfId="0" applyFont="1" applyFill="1" applyBorder="1"/>
    <xf numFmtId="165" fontId="2" fillId="4" borderId="1" xfId="1" applyFont="1" applyFill="1" applyBorder="1"/>
    <xf numFmtId="0" fontId="4" fillId="5" borderId="1" xfId="0" applyFont="1" applyFill="1" applyBorder="1"/>
    <xf numFmtId="166" fontId="4" fillId="5" borderId="1" xfId="2" applyNumberFormat="1" applyFont="1" applyFill="1" applyBorder="1"/>
    <xf numFmtId="166" fontId="2" fillId="4" borderId="1" xfId="2" applyNumberFormat="1" applyFont="1" applyFill="1" applyBorder="1"/>
    <xf numFmtId="168" fontId="2" fillId="4" borderId="1" xfId="1" applyNumberFormat="1" applyFont="1" applyFill="1" applyBorder="1"/>
    <xf numFmtId="0" fontId="3" fillId="2" borderId="1" xfId="0" applyFont="1" applyFill="1" applyBorder="1" applyAlignment="1">
      <alignment horizontal="right" indent="1"/>
    </xf>
    <xf numFmtId="0" fontId="2" fillId="3" borderId="1" xfId="0" applyFont="1" applyFill="1" applyBorder="1" applyAlignment="1">
      <alignment horizontal="right" indent="1"/>
    </xf>
    <xf numFmtId="0" fontId="2" fillId="4" borderId="1" xfId="0" applyFont="1" applyFill="1" applyBorder="1" applyAlignment="1">
      <alignment horizontal="right" indent="1"/>
    </xf>
    <xf numFmtId="0" fontId="4" fillId="5" borderId="1" xfId="0" applyFont="1" applyFill="1" applyBorder="1" applyAlignment="1">
      <alignment horizontal="right" indent="1"/>
    </xf>
    <xf numFmtId="168" fontId="4" fillId="6" borderId="1" xfId="1" applyNumberFormat="1" applyFont="1" applyFill="1" applyBorder="1" applyProtection="1">
      <protection locked="0"/>
    </xf>
    <xf numFmtId="165" fontId="4" fillId="6" borderId="1" xfId="1" applyFont="1" applyFill="1" applyBorder="1" applyProtection="1">
      <protection locked="0"/>
    </xf>
    <xf numFmtId="0" fontId="3" fillId="2" borderId="1" xfId="0" applyFont="1" applyFill="1" applyBorder="1" applyAlignment="1">
      <alignment horizontal="right" vertical="center" indent="1"/>
    </xf>
    <xf numFmtId="0" fontId="3" fillId="2" borderId="1" xfId="0" applyFont="1" applyFill="1" applyBorder="1" applyAlignment="1">
      <alignment horizontal="right" vertical="center" wrapText="1" indent="1"/>
    </xf>
    <xf numFmtId="0" fontId="4" fillId="6" borderId="1" xfId="0" applyFont="1" applyFill="1" applyBorder="1" applyAlignment="1" applyProtection="1">
      <alignment horizontal="right" vertical="center" indent="1"/>
      <protection locked="0"/>
    </xf>
    <xf numFmtId="14" fontId="4" fillId="6" borderId="1" xfId="0" applyNumberFormat="1" applyFont="1" applyFill="1" applyBorder="1" applyAlignment="1" applyProtection="1">
      <alignment horizontal="right" vertical="center" indent="1"/>
      <protection locked="0"/>
    </xf>
    <xf numFmtId="0" fontId="3" fillId="2" borderId="2" xfId="0" applyFont="1" applyFill="1" applyBorder="1" applyAlignment="1">
      <alignment horizontal="left" indent="1"/>
    </xf>
    <xf numFmtId="0" fontId="5" fillId="0" borderId="0" xfId="0" applyFont="1" applyAlignment="1">
      <alignment horizontal="right"/>
    </xf>
    <xf numFmtId="0" fontId="6" fillId="7" borderId="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indent="1"/>
    </xf>
    <xf numFmtId="0" fontId="3" fillId="2" borderId="2" xfId="0" applyFont="1" applyFill="1" applyBorder="1" applyAlignment="1">
      <alignment horizontal="right" indent="1"/>
    </xf>
    <xf numFmtId="0" fontId="7" fillId="8" borderId="0" xfId="0" applyFont="1" applyFill="1" applyBorder="1" applyAlignment="1">
      <alignment horizontal="right" vertical="center" indent="1"/>
    </xf>
    <xf numFmtId="0" fontId="3" fillId="2" borderId="1" xfId="0" applyFont="1" applyFill="1" applyBorder="1" applyAlignment="1">
      <alignment horizontal="right" indent="1" readingOrder="2"/>
    </xf>
    <xf numFmtId="0" fontId="3" fillId="2" borderId="2" xfId="0" applyFont="1" applyFill="1" applyBorder="1" applyAlignment="1">
      <alignment horizontal="right" indent="1" readingOrder="2"/>
    </xf>
    <xf numFmtId="0" fontId="8" fillId="9" borderId="3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_([$JOD]\ * #,##0.00_);_([$JOD]\ * \(#,##0.00\);_([$JOD]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[$JOD]\ * #,##0.000_);_([$JOD]\ * \(#,##0.000\);_([$JOD]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_([$JOD]\ * #,##0.00_);_([$JOD]\ * \(#,##0.00\);_([$JOD]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_([$JOD]\ * #,##0.00_);_([$JOD]\ * \(#,##0.00\);_([$JOD]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_([$JOD]\ * #,##0.00_);_([$JOD]\ * \(#,##0.00\);_([$JOD]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_([$JOD]\ * #,##0.00_);_([$JOD]\ * \(#,##0.00\);_([$JOD]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_([$JOD]\ * #,##0.00_);_([$JOD]\ * \(#,##0.00\);_([$JOD]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106680</xdr:rowOff>
    </xdr:to>
    <xdr:sp macro="" textlink="">
      <xdr:nvSpPr>
        <xdr:cNvPr id="1036" name="AutoShape 12" descr="https://seedjo.org/wp-content/uploads/2019/10/canada.png">
          <a:extLst>
            <a:ext uri="{FF2B5EF4-FFF2-40B4-BE49-F238E27FC236}">
              <a16:creationId xmlns:a16="http://schemas.microsoft.com/office/drawing/2014/main" id="{69CACB2A-FF98-4FFD-9E9F-C0DE53834AB1}"/>
            </a:ext>
          </a:extLst>
        </xdr:cNvPr>
        <xdr:cNvSpPr>
          <a:spLocks noChangeAspect="1" noChangeArrowheads="1"/>
        </xdr:cNvSpPr>
      </xdr:nvSpPr>
      <xdr:spPr bwMode="auto">
        <a:xfrm>
          <a:off x="10982012580" y="929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4</xdr:row>
      <xdr:rowOff>38100</xdr:rowOff>
    </xdr:to>
    <xdr:sp macro="" textlink="">
      <xdr:nvSpPr>
        <xdr:cNvPr id="1037" name="AutoShape 13" descr="https://seedjo.org/wp-content/uploads/2019/10/canada.png">
          <a:extLst>
            <a:ext uri="{FF2B5EF4-FFF2-40B4-BE49-F238E27FC236}">
              <a16:creationId xmlns:a16="http://schemas.microsoft.com/office/drawing/2014/main" id="{A979A911-226D-4D09-9A49-3899A870978B}"/>
            </a:ext>
          </a:extLst>
        </xdr:cNvPr>
        <xdr:cNvSpPr>
          <a:spLocks noChangeAspect="1" noChangeArrowheads="1"/>
        </xdr:cNvSpPr>
      </xdr:nvSpPr>
      <xdr:spPr bwMode="auto">
        <a:xfrm>
          <a:off x="1098201258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304800</xdr:colOff>
      <xdr:row>11</xdr:row>
      <xdr:rowOff>45720</xdr:rowOff>
    </xdr:to>
    <xdr:sp macro="" textlink="">
      <xdr:nvSpPr>
        <xdr:cNvPr id="1038" name="AutoShape 14" descr="https://seedjo.org/wp-content/uploads/2019/10/canada.png">
          <a:extLst>
            <a:ext uri="{FF2B5EF4-FFF2-40B4-BE49-F238E27FC236}">
              <a16:creationId xmlns:a16="http://schemas.microsoft.com/office/drawing/2014/main" id="{2AADF606-8D09-4FC1-A4B9-D77D53827CCD}"/>
            </a:ext>
          </a:extLst>
        </xdr:cNvPr>
        <xdr:cNvSpPr>
          <a:spLocks noChangeAspect="1" noChangeArrowheads="1"/>
        </xdr:cNvSpPr>
      </xdr:nvSpPr>
      <xdr:spPr bwMode="auto">
        <a:xfrm>
          <a:off x="10974750720" y="18059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304800</xdr:colOff>
      <xdr:row>11</xdr:row>
      <xdr:rowOff>45720</xdr:rowOff>
    </xdr:to>
    <xdr:sp macro="" textlink="">
      <xdr:nvSpPr>
        <xdr:cNvPr id="1039" name="AutoShape 15" descr="https://seedjo.org/wp-content/uploads/2019/10/canada.png">
          <a:extLst>
            <a:ext uri="{FF2B5EF4-FFF2-40B4-BE49-F238E27FC236}">
              <a16:creationId xmlns:a16="http://schemas.microsoft.com/office/drawing/2014/main" id="{56B3FFA2-2CDD-4A4B-B554-0BB7F3046EA7}"/>
            </a:ext>
          </a:extLst>
        </xdr:cNvPr>
        <xdr:cNvSpPr>
          <a:spLocks noChangeAspect="1" noChangeArrowheads="1"/>
        </xdr:cNvSpPr>
      </xdr:nvSpPr>
      <xdr:spPr bwMode="auto">
        <a:xfrm>
          <a:off x="10974750720" y="18059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27</xdr:col>
      <xdr:colOff>0</xdr:colOff>
      <xdr:row>79</xdr:row>
      <xdr:rowOff>0</xdr:rowOff>
    </xdr:from>
    <xdr:to>
      <xdr:col>27</xdr:col>
      <xdr:colOff>304800</xdr:colOff>
      <xdr:row>80</xdr:row>
      <xdr:rowOff>106680</xdr:rowOff>
    </xdr:to>
    <xdr:sp macro="" textlink="">
      <xdr:nvSpPr>
        <xdr:cNvPr id="1040" name="AutoShape 16" descr="https://seedjo.org/wp-content/uploads/2019/10/canada.png">
          <a:extLst>
            <a:ext uri="{FF2B5EF4-FFF2-40B4-BE49-F238E27FC236}">
              <a16:creationId xmlns:a16="http://schemas.microsoft.com/office/drawing/2014/main" id="{1F9860DE-92D3-44B8-B647-DA45E4658B38}"/>
            </a:ext>
          </a:extLst>
        </xdr:cNvPr>
        <xdr:cNvSpPr>
          <a:spLocks noChangeAspect="1" noChangeArrowheads="1"/>
        </xdr:cNvSpPr>
      </xdr:nvSpPr>
      <xdr:spPr bwMode="auto">
        <a:xfrm>
          <a:off x="10968045120" y="158572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34</xdr:col>
      <xdr:colOff>0</xdr:colOff>
      <xdr:row>77</xdr:row>
      <xdr:rowOff>0</xdr:rowOff>
    </xdr:from>
    <xdr:to>
      <xdr:col>34</xdr:col>
      <xdr:colOff>304800</xdr:colOff>
      <xdr:row>78</xdr:row>
      <xdr:rowOff>106680</xdr:rowOff>
    </xdr:to>
    <xdr:sp macro="" textlink="">
      <xdr:nvSpPr>
        <xdr:cNvPr id="1041" name="AutoShape 17" descr="https://seedjo.org/wp-content/uploads/2019/10/canada.png">
          <a:extLst>
            <a:ext uri="{FF2B5EF4-FFF2-40B4-BE49-F238E27FC236}">
              <a16:creationId xmlns:a16="http://schemas.microsoft.com/office/drawing/2014/main" id="{38863AA0-1EAD-4243-B710-44008196E42F}"/>
            </a:ext>
          </a:extLst>
        </xdr:cNvPr>
        <xdr:cNvSpPr>
          <a:spLocks noChangeAspect="1" noChangeArrowheads="1"/>
        </xdr:cNvSpPr>
      </xdr:nvSpPr>
      <xdr:spPr bwMode="auto">
        <a:xfrm>
          <a:off x="10963351200" y="154609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9</xdr:row>
      <xdr:rowOff>0</xdr:rowOff>
    </xdr:from>
    <xdr:to>
      <xdr:col>31</xdr:col>
      <xdr:colOff>304800</xdr:colOff>
      <xdr:row>9</xdr:row>
      <xdr:rowOff>304800</xdr:rowOff>
    </xdr:to>
    <xdr:sp macro="" textlink="">
      <xdr:nvSpPr>
        <xdr:cNvPr id="1042" name="AutoShape 18" descr="https://seedjo.org/wp-content/uploads/2019/10/jreeef.png">
          <a:extLst>
            <a:ext uri="{FF2B5EF4-FFF2-40B4-BE49-F238E27FC236}">
              <a16:creationId xmlns:a16="http://schemas.microsoft.com/office/drawing/2014/main" id="{12B35257-A71D-4776-9DA5-F51B2B994A95}"/>
            </a:ext>
          </a:extLst>
        </xdr:cNvPr>
        <xdr:cNvSpPr>
          <a:spLocks noChangeAspect="1" noChangeArrowheads="1"/>
        </xdr:cNvSpPr>
      </xdr:nvSpPr>
      <xdr:spPr bwMode="auto">
        <a:xfrm>
          <a:off x="10965362880" y="15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304800</xdr:colOff>
      <xdr:row>11</xdr:row>
      <xdr:rowOff>304800</xdr:rowOff>
    </xdr:to>
    <xdr:sp macro="" textlink="">
      <xdr:nvSpPr>
        <xdr:cNvPr id="1043" name="image" descr="https://seedjo.org/wp-content/uploads/2019/10/canada.png">
          <a:extLst>
            <a:ext uri="{FF2B5EF4-FFF2-40B4-BE49-F238E27FC236}">
              <a16:creationId xmlns:a16="http://schemas.microsoft.com/office/drawing/2014/main" id="{91F990EC-6B49-47F9-BC8E-69C6CD8C5962}"/>
            </a:ext>
          </a:extLst>
        </xdr:cNvPr>
        <xdr:cNvSpPr>
          <a:spLocks noChangeAspect="1" noChangeArrowheads="1"/>
        </xdr:cNvSpPr>
      </xdr:nvSpPr>
      <xdr:spPr bwMode="auto">
        <a:xfrm>
          <a:off x="10975421280" y="20040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28</xdr:row>
      <xdr:rowOff>0</xdr:rowOff>
    </xdr:from>
    <xdr:to>
      <xdr:col>19</xdr:col>
      <xdr:colOff>304800</xdr:colOff>
      <xdr:row>29</xdr:row>
      <xdr:rowOff>106680</xdr:rowOff>
    </xdr:to>
    <xdr:sp macro="" textlink="">
      <xdr:nvSpPr>
        <xdr:cNvPr id="1044" name="image" descr="https://seedjo.org/wp-content/uploads/2019/10/canada.png">
          <a:extLst>
            <a:ext uri="{FF2B5EF4-FFF2-40B4-BE49-F238E27FC236}">
              <a16:creationId xmlns:a16="http://schemas.microsoft.com/office/drawing/2014/main" id="{650F250A-61F6-40C9-B337-7227D43EB421}"/>
            </a:ext>
          </a:extLst>
        </xdr:cNvPr>
        <xdr:cNvSpPr>
          <a:spLocks noChangeAspect="1" noChangeArrowheads="1"/>
        </xdr:cNvSpPr>
      </xdr:nvSpPr>
      <xdr:spPr bwMode="auto">
        <a:xfrm>
          <a:off x="10973409600" y="54406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304800</xdr:colOff>
      <xdr:row>6</xdr:row>
      <xdr:rowOff>106680</xdr:rowOff>
    </xdr:to>
    <xdr:sp macro="" textlink="">
      <xdr:nvSpPr>
        <xdr:cNvPr id="14" name="AutoShape 12" descr="https://seedjo.org/wp-content/uploads/2019/10/canada.png">
          <a:extLst>
            <a:ext uri="{FF2B5EF4-FFF2-40B4-BE49-F238E27FC236}">
              <a16:creationId xmlns:a16="http://schemas.microsoft.com/office/drawing/2014/main" id="{69CACB2A-FF98-4FFD-9E9F-C0DE53834AB1}"/>
            </a:ext>
          </a:extLst>
        </xdr:cNvPr>
        <xdr:cNvSpPr>
          <a:spLocks noChangeAspect="1" noChangeArrowheads="1"/>
        </xdr:cNvSpPr>
      </xdr:nvSpPr>
      <xdr:spPr bwMode="auto">
        <a:xfrm>
          <a:off x="10919660025" y="923925"/>
          <a:ext cx="304800" cy="306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304800</xdr:colOff>
      <xdr:row>5</xdr:row>
      <xdr:rowOff>104775</xdr:rowOff>
    </xdr:to>
    <xdr:sp macro="" textlink="">
      <xdr:nvSpPr>
        <xdr:cNvPr id="15" name="AutoShape 13" descr="https://seedjo.org/wp-content/uploads/2019/10/canada.png">
          <a:extLst>
            <a:ext uri="{FF2B5EF4-FFF2-40B4-BE49-F238E27FC236}">
              <a16:creationId xmlns:a16="http://schemas.microsoft.com/office/drawing/2014/main" id="{A979A911-226D-4D09-9A49-3899A870978B}"/>
            </a:ext>
          </a:extLst>
        </xdr:cNvPr>
        <xdr:cNvSpPr>
          <a:spLocks noChangeAspect="1" noChangeArrowheads="1"/>
        </xdr:cNvSpPr>
      </xdr:nvSpPr>
      <xdr:spPr bwMode="auto">
        <a:xfrm>
          <a:off x="10919660025" y="72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57150</xdr:colOff>
      <xdr:row>1</xdr:row>
      <xdr:rowOff>205716</xdr:rowOff>
    </xdr:from>
    <xdr:to>
      <xdr:col>14</xdr:col>
      <xdr:colOff>0</xdr:colOff>
      <xdr:row>6</xdr:row>
      <xdr:rowOff>136022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30529E08-A2C2-4E1D-99BB-F2A564A8FC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81" b="22375"/>
        <a:stretch/>
      </xdr:blipFill>
      <xdr:spPr>
        <a:xfrm>
          <a:off x="10914830850" y="396216"/>
          <a:ext cx="1962150" cy="1206656"/>
        </a:xfrm>
        <a:prstGeom prst="rect">
          <a:avLst/>
        </a:prstGeom>
      </xdr:spPr>
    </xdr:pic>
    <xdr:clientData/>
  </xdr:twoCellAnchor>
  <xdr:twoCellAnchor editAs="oneCell">
    <xdr:from>
      <xdr:col>0</xdr:col>
      <xdr:colOff>628650</xdr:colOff>
      <xdr:row>1</xdr:row>
      <xdr:rowOff>209550</xdr:rowOff>
    </xdr:from>
    <xdr:to>
      <xdr:col>3</xdr:col>
      <xdr:colOff>95250</xdr:colOff>
      <xdr:row>6</xdr:row>
      <xdr:rowOff>85725</xdr:rowOff>
    </xdr:to>
    <xdr:pic>
      <xdr:nvPicPr>
        <xdr:cNvPr id="17" name="Picture 16"/>
        <xdr:cNvPicPr/>
      </xdr:nvPicPr>
      <xdr:blipFill rotWithShape="1">
        <a:blip xmlns:r="http://schemas.openxmlformats.org/officeDocument/2006/relationships" r:embed="rId2"/>
        <a:srcRect l="35273" t="41379" r="34109" b="42344"/>
        <a:stretch/>
      </xdr:blipFill>
      <xdr:spPr bwMode="auto">
        <a:xfrm>
          <a:off x="10924717800" y="400050"/>
          <a:ext cx="3314700" cy="11525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F4" totalsRowShown="0" headerRowDxfId="24" dataDxfId="23">
  <autoFilter ref="A1:F4"/>
  <sortState ref="A2:E4">
    <sortCondition ref="A1:A4"/>
  </sortState>
  <tableColumns count="6">
    <tableColumn id="1" name="الشركة" dataDxfId="22"/>
    <tableColumn id="2" name="رسوم نفايات" dataDxfId="21" dataCellStyle="Currency"/>
    <tableColumn id="3" name="رسم تلفزيون" dataDxfId="20" dataCellStyle="Currency"/>
    <tableColumn id="4" name="رسم عداد (فاز)" dataDxfId="19" dataCellStyle="Currency"/>
    <tableColumn id="5" name="رسم عداد (3 فاز)" dataDxfId="18" dataCellStyle="Currency"/>
    <tableColumn id="6" name="فرق اسعار الوقود" dataDxfId="17" dataCellStyle="Currenc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I1:J13" totalsRowShown="0" headerRowDxfId="16" dataDxfId="15">
  <autoFilter ref="I1:J13"/>
  <tableColumns count="2">
    <tableColumn id="1" name="رقم الشهر" dataDxfId="14"/>
    <tableColumn id="2" name="اسم الشهر" dataDxfId="1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8:D15" totalsRowShown="0" headerRowDxfId="12" dataDxfId="11">
  <autoFilter ref="A8:D15"/>
  <tableColumns count="4">
    <tableColumn id="1" name="رقم الشريحة" dataDxfId="10"/>
    <tableColumn id="2" name="من" dataDxfId="9"/>
    <tableColumn id="3" name="إلى" dataDxfId="8"/>
    <tableColumn id="4" name="سعر الكيلو" dataDxfId="7" dataCellStyl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I18:I20" totalsRowShown="0" headerRowDxfId="6" dataDxfId="5">
  <autoFilter ref="I18:I20"/>
  <tableColumns count="1">
    <tableColumn id="1" name="نوع الاشتراك" dataDxf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18:B20" totalsRowShown="0" headerRowDxfId="3" dataDxfId="2">
  <autoFilter ref="A18:B20"/>
  <tableColumns count="2">
    <tableColumn id="1" name="البند" dataDxfId="1"/>
    <tableColumn id="2" name="القيمة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AI80"/>
  <sheetViews>
    <sheetView showGridLines="0" rightToLeft="1" tabSelected="1" topLeftCell="A50" zoomScale="50" zoomScaleNormal="50" workbookViewId="0">
      <selection activeCell="R13" sqref="R13"/>
    </sheetView>
  </sheetViews>
  <sheetFormatPr defaultColWidth="8.75" defaultRowHeight="15"/>
  <cols>
    <col min="1" max="1" width="8.75" style="1"/>
    <col min="2" max="2" width="23.5" style="1" bestFit="1" customWidth="1"/>
    <col min="3" max="3" width="18.25" style="1" customWidth="1"/>
    <col min="4" max="4" width="13.625" style="1" bestFit="1" customWidth="1"/>
    <col min="5" max="5" width="14" style="1" customWidth="1"/>
    <col min="6" max="6" width="11.25" style="1" bestFit="1" customWidth="1"/>
    <col min="7" max="7" width="13.25" style="1" customWidth="1"/>
    <col min="8" max="8" width="11.25" style="1" customWidth="1"/>
    <col min="9" max="12" width="10.25" style="1" bestFit="1" customWidth="1"/>
    <col min="13" max="14" width="13.25" style="1" bestFit="1" customWidth="1"/>
    <col min="15" max="15" width="10.375" style="1" bestFit="1" customWidth="1"/>
    <col min="16" max="16384" width="8.75" style="1"/>
  </cols>
  <sheetData>
    <row r="1" spans="2:32" ht="15.6" customHeight="1"/>
    <row r="2" spans="2:32" ht="21" customHeight="1">
      <c r="B2" s="25"/>
      <c r="C2" s="25"/>
      <c r="D2" s="25"/>
      <c r="E2" s="25"/>
      <c r="F2" s="25"/>
    </row>
    <row r="3" spans="2:32" ht="21" customHeight="1">
      <c r="B3" s="25"/>
      <c r="C3" s="25"/>
      <c r="D3" s="25"/>
      <c r="E3" s="25"/>
      <c r="F3" s="25"/>
      <c r="O3" s="25"/>
      <c r="P3" s="25"/>
      <c r="Q3" s="25"/>
      <c r="R3" s="25"/>
      <c r="S3" s="25"/>
    </row>
    <row r="4" spans="2:32" ht="20.25">
      <c r="B4" s="25"/>
      <c r="C4" s="25"/>
      <c r="D4" s="25"/>
      <c r="E4" s="25"/>
      <c r="F4" s="25"/>
      <c r="I4"/>
    </row>
    <row r="5" spans="2:32">
      <c r="I5"/>
      <c r="V5"/>
    </row>
    <row r="6" spans="2:32" ht="20.25">
      <c r="I6"/>
      <c r="O6" s="25"/>
      <c r="P6" s="25"/>
      <c r="Q6" s="25"/>
      <c r="R6" s="25"/>
      <c r="S6" s="25"/>
      <c r="V6"/>
    </row>
    <row r="7" spans="2:32" ht="21" thickBot="1">
      <c r="I7"/>
      <c r="O7" s="25"/>
      <c r="P7" s="25"/>
      <c r="Q7" s="25"/>
      <c r="R7" s="25"/>
      <c r="S7" s="25"/>
      <c r="V7"/>
    </row>
    <row r="8" spans="2:32" ht="43.15" customHeight="1" thickBot="1">
      <c r="B8" s="26" t="s">
        <v>61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8"/>
      <c r="V8"/>
    </row>
    <row r="10" spans="2:32" ht="33" customHeight="1">
      <c r="B10" s="31" t="s">
        <v>57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AF10"/>
    </row>
    <row r="11" spans="2:32" ht="20.45" customHeight="1">
      <c r="B11" s="20" t="s">
        <v>7</v>
      </c>
      <c r="C11" s="22" t="s">
        <v>5</v>
      </c>
      <c r="R11"/>
    </row>
    <row r="12" spans="2:32" ht="35.450000000000003" customHeight="1">
      <c r="B12" s="21" t="s">
        <v>50</v>
      </c>
      <c r="C12" s="23">
        <v>43784</v>
      </c>
      <c r="Q12"/>
    </row>
    <row r="13" spans="2:32" ht="21.6" customHeight="1">
      <c r="B13" s="20" t="s">
        <v>32</v>
      </c>
      <c r="C13" s="22" t="s">
        <v>30</v>
      </c>
    </row>
    <row r="15" spans="2:32" ht="33" customHeight="1">
      <c r="B15" s="31" t="s">
        <v>56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2:32" hidden="1">
      <c r="C16" s="1">
        <v>0</v>
      </c>
      <c r="D16" s="1">
        <v>-1</v>
      </c>
      <c r="E16" s="1">
        <v>-2</v>
      </c>
      <c r="F16" s="1">
        <v>-3</v>
      </c>
      <c r="G16" s="1">
        <v>-4</v>
      </c>
      <c r="H16" s="1">
        <v>-5</v>
      </c>
      <c r="I16" s="1">
        <v>-6</v>
      </c>
      <c r="J16" s="1">
        <v>-7</v>
      </c>
      <c r="K16" s="1">
        <v>-8</v>
      </c>
      <c r="L16" s="1">
        <v>-9</v>
      </c>
      <c r="M16" s="1">
        <v>-10</v>
      </c>
      <c r="N16" s="1">
        <v>-11</v>
      </c>
    </row>
    <row r="17" spans="2:20" ht="15.75">
      <c r="B17" s="14" t="s">
        <v>42</v>
      </c>
      <c r="C17" s="2" t="str">
        <f>CONCATENATE(LOOKUP(MONTH(EDATE($C$12,C$16)),Table2[رقم الشهر],Table2[اسم الشهر]),"-",YEAR(EDATE($C$12,C$16)))</f>
        <v>تشرين الثاني-2019</v>
      </c>
      <c r="D17" s="2" t="str">
        <f>CONCATENATE(LOOKUP(MONTH(EDATE($C$12,D$16)),Table2[رقم الشهر],Table2[اسم الشهر]),"-",YEAR(EDATE($C$12,D$16)))</f>
        <v>تشرين الأول-2019</v>
      </c>
      <c r="E17" s="2" t="str">
        <f>CONCATENATE(LOOKUP(MONTH(EDATE($C$12,E$16)),Table2[رقم الشهر],Table2[اسم الشهر]),"-",YEAR(EDATE($C$12,E$16)))</f>
        <v>أيلول-2019</v>
      </c>
      <c r="F17" s="2" t="str">
        <f>CONCATENATE(LOOKUP(MONTH(EDATE($C$12,F$16)),Table2[رقم الشهر],Table2[اسم الشهر]),"-",YEAR(EDATE($C$12,F$16)))</f>
        <v>آب-2019</v>
      </c>
      <c r="G17" s="2" t="str">
        <f>CONCATENATE(LOOKUP(MONTH(EDATE($C$12,G$16)),Table2[رقم الشهر],Table2[اسم الشهر]),"-",YEAR(EDATE($C$12,G$16)))</f>
        <v>تموز-2019</v>
      </c>
      <c r="H17" s="2" t="str">
        <f>CONCATENATE(LOOKUP(MONTH(EDATE($C$12,H$16)),Table2[رقم الشهر],Table2[اسم الشهر]),"-",YEAR(EDATE($C$12,H$16)))</f>
        <v>حزيران-2019</v>
      </c>
      <c r="I17" s="2" t="str">
        <f>CONCATENATE(LOOKUP(MONTH(EDATE($C$12,I$16)),Table2[رقم الشهر],Table2[اسم الشهر]),"-",YEAR(EDATE($C$12,I$16)))</f>
        <v>أيار-2019</v>
      </c>
      <c r="J17" s="2" t="str">
        <f>CONCATENATE(LOOKUP(MONTH(EDATE($C$12,J$16)),Table2[رقم الشهر],Table2[اسم الشهر]),"-",YEAR(EDATE($C$12,J$16)))</f>
        <v>نيسان-2019</v>
      </c>
      <c r="K17" s="2" t="str">
        <f>CONCATENATE(LOOKUP(MONTH(EDATE($C$12,K$16)),Table2[رقم الشهر],Table2[اسم الشهر]),"-",YEAR(EDATE($C$12,K$16)))</f>
        <v>أذار-2019</v>
      </c>
      <c r="L17" s="2" t="str">
        <f>CONCATENATE(LOOKUP(MONTH(EDATE($C$12,L$16)),Table2[رقم الشهر],Table2[اسم الشهر]),"-",YEAR(EDATE($C$12,L$16)))</f>
        <v>شباط-2019</v>
      </c>
      <c r="M17" s="2" t="str">
        <f>CONCATENATE(LOOKUP(MONTH(EDATE($C$12,M$16)),Table2[رقم الشهر],Table2[اسم الشهر]),"-",YEAR(EDATE($C$12,M$16)))</f>
        <v>كانون الثاني-2019</v>
      </c>
      <c r="N17" s="2" t="str">
        <f>CONCATENATE(LOOKUP(MONTH(EDATE($C$12,N$16)),Table2[رقم الشهر],Table2[اسم الشهر]),"-",YEAR(EDATE($C$12,N$16)))</f>
        <v>كانون الأول-2018</v>
      </c>
    </row>
    <row r="18" spans="2:20">
      <c r="B18" s="16" t="s">
        <v>45</v>
      </c>
      <c r="C18" s="18">
        <v>700</v>
      </c>
      <c r="D18" s="18">
        <v>800</v>
      </c>
      <c r="E18" s="18">
        <v>900</v>
      </c>
      <c r="F18" s="18">
        <v>1000</v>
      </c>
      <c r="G18" s="18">
        <v>700</v>
      </c>
      <c r="H18" s="18">
        <v>600</v>
      </c>
      <c r="I18" s="18">
        <v>500</v>
      </c>
      <c r="J18" s="18">
        <v>400</v>
      </c>
      <c r="K18" s="18">
        <v>300</v>
      </c>
      <c r="L18" s="18">
        <v>200</v>
      </c>
      <c r="M18" s="18">
        <v>400</v>
      </c>
      <c r="N18" s="18">
        <v>500</v>
      </c>
    </row>
    <row r="19" spans="2:20">
      <c r="B19" s="15" t="s">
        <v>46</v>
      </c>
      <c r="C19" s="7">
        <f>LOOKUP($C$11,Table1[الشركة],Table1[رسوم نفايات])</f>
        <v>3</v>
      </c>
      <c r="D19" s="7">
        <f>LOOKUP($C$11,Table1[الشركة],Table1[رسوم نفايات])</f>
        <v>3</v>
      </c>
      <c r="E19" s="7">
        <f>LOOKUP($C$11,Table1[الشركة],Table1[رسوم نفايات])</f>
        <v>3</v>
      </c>
      <c r="F19" s="7">
        <f>LOOKUP($C$11,Table1[الشركة],Table1[رسوم نفايات])</f>
        <v>3</v>
      </c>
      <c r="G19" s="7">
        <f>LOOKUP($C$11,Table1[الشركة],Table1[رسوم نفايات])</f>
        <v>3</v>
      </c>
      <c r="H19" s="7">
        <f>LOOKUP($C$11,Table1[الشركة],Table1[رسوم نفايات])</f>
        <v>3</v>
      </c>
      <c r="I19" s="7">
        <f>LOOKUP($C$11,Table1[الشركة],Table1[رسوم نفايات])</f>
        <v>3</v>
      </c>
      <c r="J19" s="7">
        <f>LOOKUP($C$11,Table1[الشركة],Table1[رسوم نفايات])</f>
        <v>3</v>
      </c>
      <c r="K19" s="7">
        <f>LOOKUP($C$11,Table1[الشركة],Table1[رسوم نفايات])</f>
        <v>3</v>
      </c>
      <c r="L19" s="7">
        <f>LOOKUP($C$11,Table1[الشركة],Table1[رسوم نفايات])</f>
        <v>3</v>
      </c>
      <c r="M19" s="7">
        <f>LOOKUP($C$11,Table1[الشركة],Table1[رسوم نفايات])</f>
        <v>3</v>
      </c>
      <c r="N19" s="7">
        <f>LOOKUP($C$11,Table1[الشركة],Table1[رسوم نفايات])</f>
        <v>3</v>
      </c>
    </row>
    <row r="20" spans="2:20">
      <c r="B20" s="16" t="s">
        <v>47</v>
      </c>
      <c r="C20" s="9">
        <f>LOOKUP($C$11,Table1[الشركة],Table1[رسم تلفزيون])</f>
        <v>1</v>
      </c>
      <c r="D20" s="9">
        <f>LOOKUP($C$11,Table1[الشركة],Table1[رسم تلفزيون])</f>
        <v>1</v>
      </c>
      <c r="E20" s="9">
        <f>LOOKUP($C$11,Table1[الشركة],Table1[رسم تلفزيون])</f>
        <v>1</v>
      </c>
      <c r="F20" s="9">
        <f>LOOKUP($C$11,Table1[الشركة],Table1[رسم تلفزيون])</f>
        <v>1</v>
      </c>
      <c r="G20" s="9">
        <f>LOOKUP($C$11,Table1[الشركة],Table1[رسم تلفزيون])</f>
        <v>1</v>
      </c>
      <c r="H20" s="9">
        <f>LOOKUP($C$11,Table1[الشركة],Table1[رسم تلفزيون])</f>
        <v>1</v>
      </c>
      <c r="I20" s="9">
        <f>LOOKUP($C$11,Table1[الشركة],Table1[رسم تلفزيون])</f>
        <v>1</v>
      </c>
      <c r="J20" s="9">
        <f>LOOKUP($C$11,Table1[الشركة],Table1[رسم تلفزيون])</f>
        <v>1</v>
      </c>
      <c r="K20" s="9">
        <f>LOOKUP($C$11,Table1[الشركة],Table1[رسم تلفزيون])</f>
        <v>1</v>
      </c>
      <c r="L20" s="9">
        <f>LOOKUP($C$11,Table1[الشركة],Table1[رسم تلفزيون])</f>
        <v>1</v>
      </c>
      <c r="M20" s="9">
        <f>LOOKUP($C$11,Table1[الشركة],Table1[رسم تلفزيون])</f>
        <v>1</v>
      </c>
      <c r="N20" s="9">
        <f>LOOKUP($C$11,Table1[الشركة],Table1[رسم تلفزيون])</f>
        <v>1</v>
      </c>
    </row>
    <row r="21" spans="2:20">
      <c r="B21" s="15" t="s">
        <v>48</v>
      </c>
      <c r="C21" s="7">
        <f>IF($C$13="فاز واحد",LOOKUP($C$11,Table1[الشركة],Table1[رسم عداد (فاز)]),LOOKUP($C$11,Table1[الشركة],Table1[رسم عداد (3 فاز)]))</f>
        <v>0.2</v>
      </c>
      <c r="D21" s="7">
        <f>IF($C$13="فاز واحد",LOOKUP($C$11,Table1[الشركة],Table1[رسم عداد (فاز)]),LOOKUP($C$11,Table1[الشركة],Table1[رسم عداد (3 فاز)]))</f>
        <v>0.2</v>
      </c>
      <c r="E21" s="7">
        <f>IF($C$13="فاز واحد",LOOKUP($C$11,Table1[الشركة],Table1[رسم عداد (فاز)]),LOOKUP($C$11,Table1[الشركة],Table1[رسم عداد (3 فاز)]))</f>
        <v>0.2</v>
      </c>
      <c r="F21" s="7">
        <f>IF($C$13="فاز واحد",LOOKUP($C$11,Table1[الشركة],Table1[رسم عداد (فاز)]),LOOKUP($C$11,Table1[الشركة],Table1[رسم عداد (3 فاز)]))</f>
        <v>0.2</v>
      </c>
      <c r="G21" s="7">
        <f>IF($C$13="فاز واحد",LOOKUP($C$11,Table1[الشركة],Table1[رسم عداد (فاز)]),LOOKUP($C$11,Table1[الشركة],Table1[رسم عداد (3 فاز)]))</f>
        <v>0.2</v>
      </c>
      <c r="H21" s="7">
        <f>IF($C$13="فاز واحد",LOOKUP($C$11,Table1[الشركة],Table1[رسم عداد (فاز)]),LOOKUP($C$11,Table1[الشركة],Table1[رسم عداد (3 فاز)]))</f>
        <v>0.2</v>
      </c>
      <c r="I21" s="7">
        <f>IF($C$13="فاز واحد",LOOKUP($C$11,Table1[الشركة],Table1[رسم عداد (فاز)]),LOOKUP($C$11,Table1[الشركة],Table1[رسم عداد (3 فاز)]))</f>
        <v>0.2</v>
      </c>
      <c r="J21" s="7">
        <f>IF($C$13="فاز واحد",LOOKUP($C$11,Table1[الشركة],Table1[رسم عداد (فاز)]),LOOKUP($C$11,Table1[الشركة],Table1[رسم عداد (3 فاز)]))</f>
        <v>0.2</v>
      </c>
      <c r="K21" s="7">
        <f>IF($C$13="فاز واحد",LOOKUP($C$11,Table1[الشركة],Table1[رسم عداد (فاز)]),LOOKUP($C$11,Table1[الشركة],Table1[رسم عداد (3 فاز)]))</f>
        <v>0.2</v>
      </c>
      <c r="L21" s="7">
        <f>IF($C$13="فاز واحد",LOOKUP($C$11,Table1[الشركة],Table1[رسم عداد (فاز)]),LOOKUP($C$11,Table1[الشركة],Table1[رسم عداد (3 فاز)]))</f>
        <v>0.2</v>
      </c>
      <c r="M21" s="7">
        <f>IF($C$13="فاز واحد",LOOKUP($C$11,Table1[الشركة],Table1[رسم عداد (فاز)]),LOOKUP($C$11,Table1[الشركة],Table1[رسم عداد (3 فاز)]))</f>
        <v>0.2</v>
      </c>
      <c r="N21" s="7">
        <f>IF($C$13="فاز واحد",LOOKUP($C$11,Table1[الشركة],Table1[رسم عداد (فاز)]),LOOKUP($C$11,Table1[الشركة],Table1[رسم عداد (3 فاز)]))</f>
        <v>0.2</v>
      </c>
    </row>
    <row r="22" spans="2:20">
      <c r="B22" s="16" t="s">
        <v>49</v>
      </c>
      <c r="C22" s="9">
        <f>C18*0.001</f>
        <v>0.70000000000000007</v>
      </c>
      <c r="D22" s="9">
        <f t="shared" ref="D22:N22" si="0">D18*0.001</f>
        <v>0.8</v>
      </c>
      <c r="E22" s="9">
        <f t="shared" si="0"/>
        <v>0.9</v>
      </c>
      <c r="F22" s="9">
        <f t="shared" si="0"/>
        <v>1</v>
      </c>
      <c r="G22" s="9">
        <f t="shared" si="0"/>
        <v>0.70000000000000007</v>
      </c>
      <c r="H22" s="9">
        <f t="shared" si="0"/>
        <v>0.6</v>
      </c>
      <c r="I22" s="9">
        <f t="shared" si="0"/>
        <v>0.5</v>
      </c>
      <c r="J22" s="9">
        <f t="shared" si="0"/>
        <v>0.4</v>
      </c>
      <c r="K22" s="9">
        <f t="shared" si="0"/>
        <v>0.3</v>
      </c>
      <c r="L22" s="9">
        <f t="shared" si="0"/>
        <v>0.2</v>
      </c>
      <c r="M22" s="9">
        <f t="shared" si="0"/>
        <v>0.4</v>
      </c>
      <c r="N22" s="9">
        <f t="shared" si="0"/>
        <v>0.5</v>
      </c>
    </row>
    <row r="23" spans="2:20">
      <c r="B23" s="15" t="s">
        <v>51</v>
      </c>
      <c r="C23" s="7">
        <f>'احتساب التوفير'!C18*LOOKUP($C$11,Table1[الشركة],Table1[فرق اسعار الوقود])</f>
        <v>7</v>
      </c>
      <c r="D23" s="7">
        <f>'احتساب التوفير'!D18*LOOKUP($C$11,Table1[الشركة],Table1[فرق اسعار الوقود])</f>
        <v>8</v>
      </c>
      <c r="E23" s="7">
        <f>'احتساب التوفير'!E18*LOOKUP($C$11,Table1[الشركة],Table1[فرق اسعار الوقود])</f>
        <v>9</v>
      </c>
      <c r="F23" s="7">
        <f>'احتساب التوفير'!F18*LOOKUP($C$11,Table1[الشركة],Table1[فرق اسعار الوقود])</f>
        <v>10</v>
      </c>
      <c r="G23" s="7">
        <f>'احتساب التوفير'!G18*LOOKUP($C$11,Table1[الشركة],Table1[فرق اسعار الوقود])</f>
        <v>7</v>
      </c>
      <c r="H23" s="7">
        <f>'احتساب التوفير'!H18*LOOKUP($C$11,Table1[الشركة],Table1[فرق اسعار الوقود])</f>
        <v>6</v>
      </c>
      <c r="I23" s="7">
        <f>'احتساب التوفير'!I18*LOOKUP($C$11,Table1[الشركة],Table1[فرق اسعار الوقود])</f>
        <v>5</v>
      </c>
      <c r="J23" s="7">
        <f>'احتساب التوفير'!J18*LOOKUP($C$11,Table1[الشركة],Table1[فرق اسعار الوقود])</f>
        <v>4</v>
      </c>
      <c r="K23" s="7">
        <f>'احتساب التوفير'!K18*LOOKUP($C$11,Table1[الشركة],Table1[فرق اسعار الوقود])</f>
        <v>3</v>
      </c>
      <c r="L23" s="7">
        <f>'احتساب التوفير'!L18*LOOKUP($C$11,Table1[الشركة],Table1[فرق اسعار الوقود])</f>
        <v>2</v>
      </c>
      <c r="M23" s="7">
        <f>'احتساب التوفير'!M18*LOOKUP($C$11,Table1[الشركة],Table1[فرق اسعار الوقود])</f>
        <v>4</v>
      </c>
      <c r="N23" s="7">
        <f>'احتساب التوفير'!N18*LOOKUP($C$11,Table1[الشركة],Table1[فرق اسعار الوقود])</f>
        <v>5</v>
      </c>
    </row>
    <row r="24" spans="2:20">
      <c r="B24" s="16" t="str">
        <f>CONCATENATE("تكلفة شريحة رقم ",'المعلومات الأساسية'!A9, " (دينار أردني)")</f>
        <v>تكلفة شريحة رقم 1 (دينار أردني)</v>
      </c>
      <c r="C24" s="9">
        <f>IF(C$18&gt;'المعلومات الأساسية'!$C9,'المعلومات الأساسية'!$C9-'المعلومات الأساسية'!$B9,IF(C$18-'المعلومات الأساسية'!$B9&lt;0,0,C$18-'المعلومات الأساسية'!$B9))*'المعلومات الأساسية'!$D9</f>
        <v>5.28</v>
      </c>
      <c r="D24" s="9">
        <f>IF(D$18&gt;'المعلومات الأساسية'!$C9,'المعلومات الأساسية'!$C9-'المعلومات الأساسية'!$B9,IF(D$18-'المعلومات الأساسية'!$B9&lt;0,0,D$18-'المعلومات الأساسية'!$B9))*'المعلومات الأساسية'!$D9</f>
        <v>5.28</v>
      </c>
      <c r="E24" s="9">
        <f>IF(E$18&gt;'المعلومات الأساسية'!$C9,'المعلومات الأساسية'!$C9-'المعلومات الأساسية'!$B9,IF(E$18-'المعلومات الأساسية'!$B9&lt;0,0,E$18-'المعلومات الأساسية'!$B9))*'المعلومات الأساسية'!$D9</f>
        <v>5.28</v>
      </c>
      <c r="F24" s="9">
        <f>IF(F$18&gt;'المعلومات الأساسية'!$C9,'المعلومات الأساسية'!$C9-'المعلومات الأساسية'!$B9,IF(F$18-'المعلومات الأساسية'!$B9&lt;0,0,F$18-'المعلومات الأساسية'!$B9))*'المعلومات الأساسية'!$D9</f>
        <v>5.28</v>
      </c>
      <c r="G24" s="9">
        <f>IF(G$18&gt;'المعلومات الأساسية'!$C9,'المعلومات الأساسية'!$C9-'المعلومات الأساسية'!$B9,IF(G$18-'المعلومات الأساسية'!$B9&lt;0,0,G$18-'المعلومات الأساسية'!$B9))*'المعلومات الأساسية'!$D9</f>
        <v>5.28</v>
      </c>
      <c r="H24" s="9">
        <f>IF(H$18&gt;'المعلومات الأساسية'!$C9,'المعلومات الأساسية'!$C9-'المعلومات الأساسية'!$B9,IF(H$18-'المعلومات الأساسية'!$B9&lt;0,0,H$18-'المعلومات الأساسية'!$B9))*'المعلومات الأساسية'!$D9</f>
        <v>5.28</v>
      </c>
      <c r="I24" s="9">
        <f>IF(I$18&gt;'المعلومات الأساسية'!$C9,'المعلومات الأساسية'!$C9-'المعلومات الأساسية'!$B9,IF(I$18-'المعلومات الأساسية'!$B9&lt;0,0,I$18-'المعلومات الأساسية'!$B9))*'المعلومات الأساسية'!$D9</f>
        <v>5.28</v>
      </c>
      <c r="J24" s="9">
        <f>IF(J$18&gt;'المعلومات الأساسية'!$C9,'المعلومات الأساسية'!$C9-'المعلومات الأساسية'!$B9,IF(J$18-'المعلومات الأساسية'!$B9&lt;0,0,J$18-'المعلومات الأساسية'!$B9))*'المعلومات الأساسية'!$D9</f>
        <v>5.28</v>
      </c>
      <c r="K24" s="9">
        <f>IF(K$18&gt;'المعلومات الأساسية'!$C9,'المعلومات الأساسية'!$C9-'المعلومات الأساسية'!$B9,IF(K$18-'المعلومات الأساسية'!$B9&lt;0,0,K$18-'المعلومات الأساسية'!$B9))*'المعلومات الأساسية'!$D9</f>
        <v>5.28</v>
      </c>
      <c r="L24" s="9">
        <f>IF(L$18&gt;'المعلومات الأساسية'!$C9,'المعلومات الأساسية'!$C9-'المعلومات الأساسية'!$B9,IF(L$18-'المعلومات الأساسية'!$B9&lt;0,0,L$18-'المعلومات الأساسية'!$B9))*'المعلومات الأساسية'!$D9</f>
        <v>5.28</v>
      </c>
      <c r="M24" s="9">
        <f>IF(M$18&gt;'المعلومات الأساسية'!$C9,'المعلومات الأساسية'!$C9-'المعلومات الأساسية'!$B9,IF(M$18-'المعلومات الأساسية'!$B9&lt;0,0,M$18-'المعلومات الأساسية'!$B9))*'المعلومات الأساسية'!$D9</f>
        <v>5.28</v>
      </c>
      <c r="N24" s="9">
        <f>IF(N$18&gt;'المعلومات الأساسية'!$C9,'المعلومات الأساسية'!$C9-'المعلومات الأساسية'!$B9,IF(N$18-'المعلومات الأساسية'!$B9&lt;0,0,N$18-'المعلومات الأساسية'!$B9))*'المعلومات الأساسية'!$D9</f>
        <v>5.28</v>
      </c>
    </row>
    <row r="25" spans="2:20">
      <c r="B25" s="16" t="str">
        <f>CONCATENATE("تكلفة شريحة رقم ",'المعلومات الأساسية'!A10, " (دينار أردني)")</f>
        <v>تكلفة شريحة رقم 2 (دينار أردني)</v>
      </c>
      <c r="C25" s="7">
        <f>IF(C$18&gt;'المعلومات الأساسية'!$C10,'المعلومات الأساسية'!$C10-'المعلومات الأساسية'!$B10,IF(C$18-'المعلومات الأساسية'!$B10&lt;0,0,C$18-'المعلومات الأساسية'!$B10))*'المعلومات الأساسية'!$D10</f>
        <v>10.08</v>
      </c>
      <c r="D25" s="7">
        <f>IF(D$18&gt;'المعلومات الأساسية'!$C10,'المعلومات الأساسية'!$C10-'المعلومات الأساسية'!$B10,IF(D$18-'المعلومات الأساسية'!$B10&lt;0,0,D$18-'المعلومات الأساسية'!$B10))*'المعلومات الأساسية'!$D10</f>
        <v>10.08</v>
      </c>
      <c r="E25" s="7">
        <f>IF(E$18&gt;'المعلومات الأساسية'!$C10,'المعلومات الأساسية'!$C10-'المعلومات الأساسية'!$B10,IF(E$18-'المعلومات الأساسية'!$B10&lt;0,0,E$18-'المعلومات الأساسية'!$B10))*'المعلومات الأساسية'!$D10</f>
        <v>10.08</v>
      </c>
      <c r="F25" s="7">
        <f>IF(F$18&gt;'المعلومات الأساسية'!$C10,'المعلومات الأساسية'!$C10-'المعلومات الأساسية'!$B10,IF(F$18-'المعلومات الأساسية'!$B10&lt;0,0,F$18-'المعلومات الأساسية'!$B10))*'المعلومات الأساسية'!$D10</f>
        <v>10.08</v>
      </c>
      <c r="G25" s="7">
        <f>IF(G$18&gt;'المعلومات الأساسية'!$C10,'المعلومات الأساسية'!$C10-'المعلومات الأساسية'!$B10,IF(G$18-'المعلومات الأساسية'!$B10&lt;0,0,G$18-'المعلومات الأساسية'!$B10))*'المعلومات الأساسية'!$D10</f>
        <v>10.08</v>
      </c>
      <c r="H25" s="7">
        <f>IF(H$18&gt;'المعلومات الأساسية'!$C10,'المعلومات الأساسية'!$C10-'المعلومات الأساسية'!$B10,IF(H$18-'المعلومات الأساسية'!$B10&lt;0,0,H$18-'المعلومات الأساسية'!$B10))*'المعلومات الأساسية'!$D10</f>
        <v>10.08</v>
      </c>
      <c r="I25" s="7">
        <f>IF(I$18&gt;'المعلومات الأساسية'!$C10,'المعلومات الأساسية'!$C10-'المعلومات الأساسية'!$B10,IF(I$18-'المعلومات الأساسية'!$B10&lt;0,0,I$18-'المعلومات الأساسية'!$B10))*'المعلومات الأساسية'!$D10</f>
        <v>10.08</v>
      </c>
      <c r="J25" s="7">
        <f>IF(J$18&gt;'المعلومات الأساسية'!$C10,'المعلومات الأساسية'!$C10-'المعلومات الأساسية'!$B10,IF(J$18-'المعلومات الأساسية'!$B10&lt;0,0,J$18-'المعلومات الأساسية'!$B10))*'المعلومات الأساسية'!$D10</f>
        <v>10.08</v>
      </c>
      <c r="K25" s="7">
        <f>IF(K$18&gt;'المعلومات الأساسية'!$C10,'المعلومات الأساسية'!$C10-'المعلومات الأساسية'!$B10,IF(K$18-'المعلومات الأساسية'!$B10&lt;0,0,K$18-'المعلومات الأساسية'!$B10))*'المعلومات الأساسية'!$D10</f>
        <v>10.08</v>
      </c>
      <c r="L25" s="7">
        <f>IF(L$18&gt;'المعلومات الأساسية'!$C10,'المعلومات الأساسية'!$C10-'المعلومات الأساسية'!$B10,IF(L$18-'المعلومات الأساسية'!$B10&lt;0,0,L$18-'المعلومات الأساسية'!$B10))*'المعلومات الأساسية'!$D10</f>
        <v>2.88</v>
      </c>
      <c r="M25" s="7">
        <f>IF(M$18&gt;'المعلومات الأساسية'!$C10,'المعلومات الأساسية'!$C10-'المعلومات الأساسية'!$B10,IF(M$18-'المعلومات الأساسية'!$B10&lt;0,0,M$18-'المعلومات الأساسية'!$B10))*'المعلومات الأساسية'!$D10</f>
        <v>10.08</v>
      </c>
      <c r="N25" s="7">
        <f>IF(N$18&gt;'المعلومات الأساسية'!$C10,'المعلومات الأساسية'!$C10-'المعلومات الأساسية'!$B10,IF(N$18-'المعلومات الأساسية'!$B10&lt;0,0,N$18-'المعلومات الأساسية'!$B10))*'المعلومات الأساسية'!$D10</f>
        <v>10.08</v>
      </c>
    </row>
    <row r="26" spans="2:20">
      <c r="B26" s="16" t="str">
        <f>CONCATENATE("تكلفة شريحة رقم ",'المعلومات الأساسية'!A11, " (دينار أردني)")</f>
        <v>تكلفة شريحة رقم 3 (دينار أردني)</v>
      </c>
      <c r="C26" s="9">
        <f>IF(C$18&gt;'المعلومات الأساسية'!$C11,'المعلومات الأساسية'!$C11-'المعلومات الأساسية'!$B11,IF(C$18-'المعلومات الأساسية'!$B11&lt;0,0,C$18-'المعلومات الأساسية'!$B11))*'المعلومات الأساسية'!$D11</f>
        <v>17.2</v>
      </c>
      <c r="D26" s="9">
        <f>IF(D$18&gt;'المعلومات الأساسية'!$C11,'المعلومات الأساسية'!$C11-'المعلومات الأساسية'!$B11,IF(D$18-'المعلومات الأساسية'!$B11&lt;0,0,D$18-'المعلومات الأساسية'!$B11))*'المعلومات الأساسية'!$D11</f>
        <v>17.2</v>
      </c>
      <c r="E26" s="9">
        <f>IF(E$18&gt;'المعلومات الأساسية'!$C11,'المعلومات الأساسية'!$C11-'المعلومات الأساسية'!$B11,IF(E$18-'المعلومات الأساسية'!$B11&lt;0,0,E$18-'المعلومات الأساسية'!$B11))*'المعلومات الأساسية'!$D11</f>
        <v>17.2</v>
      </c>
      <c r="F26" s="9">
        <f>IF(F$18&gt;'المعلومات الأساسية'!$C11,'المعلومات الأساسية'!$C11-'المعلومات الأساسية'!$B11,IF(F$18-'المعلومات الأساسية'!$B11&lt;0,0,F$18-'المعلومات الأساسية'!$B11))*'المعلومات الأساسية'!$D11</f>
        <v>17.2</v>
      </c>
      <c r="G26" s="9">
        <f>IF(G$18&gt;'المعلومات الأساسية'!$C11,'المعلومات الأساسية'!$C11-'المعلومات الأساسية'!$B11,IF(G$18-'المعلومات الأساسية'!$B11&lt;0,0,G$18-'المعلومات الأساسية'!$B11))*'المعلومات الأساسية'!$D11</f>
        <v>17.2</v>
      </c>
      <c r="H26" s="9">
        <f>IF(H$18&gt;'المعلومات الأساسية'!$C11,'المعلومات الأساسية'!$C11-'المعلومات الأساسية'!$B11,IF(H$18-'المعلومات الأساسية'!$B11&lt;0,0,H$18-'المعلومات الأساسية'!$B11))*'المعلومات الأساسية'!$D11</f>
        <v>17.2</v>
      </c>
      <c r="I26" s="9">
        <f>IF(I$18&gt;'المعلومات الأساسية'!$C11,'المعلومات الأساسية'!$C11-'المعلومات الأساسية'!$B11,IF(I$18-'المعلومات الأساسية'!$B11&lt;0,0,I$18-'المعلومات الأساسية'!$B11))*'المعلومات الأساسية'!$D11</f>
        <v>17.2</v>
      </c>
      <c r="J26" s="9">
        <f>IF(J$18&gt;'المعلومات الأساسية'!$C11,'المعلومات الأساسية'!$C11-'المعلومات الأساسية'!$B11,IF(J$18-'المعلومات الأساسية'!$B11&lt;0,0,J$18-'المعلومات الأساسية'!$B11))*'المعلومات الأساسية'!$D11</f>
        <v>8.6</v>
      </c>
      <c r="K26" s="9">
        <f>IF(K$18&gt;'المعلومات الأساسية'!$C11,'المعلومات الأساسية'!$C11-'المعلومات الأساسية'!$B11,IF(K$18-'المعلومات الأساسية'!$B11&lt;0,0,K$18-'المعلومات الأساسية'!$B11))*'المعلومات الأساسية'!$D11</f>
        <v>0</v>
      </c>
      <c r="L26" s="9">
        <f>IF(L$18&gt;'المعلومات الأساسية'!$C11,'المعلومات الأساسية'!$C11-'المعلومات الأساسية'!$B11,IF(L$18-'المعلومات الأساسية'!$B11&lt;0,0,L$18-'المعلومات الأساسية'!$B11))*'المعلومات الأساسية'!$D11</f>
        <v>0</v>
      </c>
      <c r="M26" s="9">
        <f>IF(M$18&gt;'المعلومات الأساسية'!$C11,'المعلومات الأساسية'!$C11-'المعلومات الأساسية'!$B11,IF(M$18-'المعلومات الأساسية'!$B11&lt;0,0,M$18-'المعلومات الأساسية'!$B11))*'المعلومات الأساسية'!$D11</f>
        <v>8.6</v>
      </c>
      <c r="N26" s="9">
        <f>IF(N$18&gt;'المعلومات الأساسية'!$C11,'المعلومات الأساسية'!$C11-'المعلومات الأساسية'!$B11,IF(N$18-'المعلومات الأساسية'!$B11&lt;0,0,N$18-'المعلومات الأساسية'!$B11))*'المعلومات الأساسية'!$D11</f>
        <v>17.2</v>
      </c>
    </row>
    <row r="27" spans="2:20">
      <c r="B27" s="16" t="str">
        <f>CONCATENATE("تكلفة شريحة رقم ",'المعلومات الأساسية'!A12, " (دينار أردني)")</f>
        <v>تكلفة شريحة رقم 4 (دينار أردني)</v>
      </c>
      <c r="C27" s="7">
        <f>IF(C$18&gt;'المعلومات الأساسية'!$C12,'المعلومات الأساسية'!$C12-'المعلومات الأساسية'!$B12,IF(C$18-'المعلومات الأساسية'!$B12&lt;0,0,C$18-'المعلومات الأساسية'!$B12))*'المعلومات الأساسية'!$D12</f>
        <v>11.4</v>
      </c>
      <c r="D27" s="7">
        <f>IF(D$18&gt;'المعلومات الأساسية'!$C12,'المعلومات الأساسية'!$C12-'المعلومات الأساسية'!$B12,IF(D$18-'المعلومات الأساسية'!$B12&lt;0,0,D$18-'المعلومات الأساسية'!$B12))*'المعلومات الأساسية'!$D12</f>
        <v>11.4</v>
      </c>
      <c r="E27" s="7">
        <f>IF(E$18&gt;'المعلومات الأساسية'!$C12,'المعلومات الأساسية'!$C12-'المعلومات الأساسية'!$B12,IF(E$18-'المعلومات الأساسية'!$B12&lt;0,0,E$18-'المعلومات الأساسية'!$B12))*'المعلومات الأساسية'!$D12</f>
        <v>11.4</v>
      </c>
      <c r="F27" s="7">
        <f>IF(F$18&gt;'المعلومات الأساسية'!$C12,'المعلومات الأساسية'!$C12-'المعلومات الأساسية'!$B12,IF(F$18-'المعلومات الأساسية'!$B12&lt;0,0,F$18-'المعلومات الأساسية'!$B12))*'المعلومات الأساسية'!$D12</f>
        <v>11.4</v>
      </c>
      <c r="G27" s="7">
        <f>IF(G$18&gt;'المعلومات الأساسية'!$C12,'المعلومات الأساسية'!$C12-'المعلومات الأساسية'!$B12,IF(G$18-'المعلومات الأساسية'!$B12&lt;0,0,G$18-'المعلومات الأساسية'!$B12))*'المعلومات الأساسية'!$D12</f>
        <v>11.4</v>
      </c>
      <c r="H27" s="7">
        <f>IF(H$18&gt;'المعلومات الأساسية'!$C12,'المعلومات الأساسية'!$C12-'المعلومات الأساسية'!$B12,IF(H$18-'المعلومات الأساسية'!$B12&lt;0,0,H$18-'المعلومات الأساسية'!$B12))*'المعلومات الأساسية'!$D12</f>
        <v>11.4</v>
      </c>
      <c r="I27" s="7">
        <f>IF(I$18&gt;'المعلومات الأساسية'!$C12,'المعلومات الأساسية'!$C12-'المعلومات الأساسية'!$B12,IF(I$18-'المعلومات الأساسية'!$B12&lt;0,0,I$18-'المعلومات الأساسية'!$B12))*'المعلومات الأساسية'!$D12</f>
        <v>0</v>
      </c>
      <c r="J27" s="7">
        <f>IF(J$18&gt;'المعلومات الأساسية'!$C12,'المعلومات الأساسية'!$C12-'المعلومات الأساسية'!$B12,IF(J$18-'المعلومات الأساسية'!$B12&lt;0,0,J$18-'المعلومات الأساسية'!$B12))*'المعلومات الأساسية'!$D12</f>
        <v>0</v>
      </c>
      <c r="K27" s="7">
        <f>IF(K$18&gt;'المعلومات الأساسية'!$C12,'المعلومات الأساسية'!$C12-'المعلومات الأساسية'!$B12,IF(K$18-'المعلومات الأساسية'!$B12&lt;0,0,K$18-'المعلومات الأساسية'!$B12))*'المعلومات الأساسية'!$D12</f>
        <v>0</v>
      </c>
      <c r="L27" s="7">
        <f>IF(L$18&gt;'المعلومات الأساسية'!$C12,'المعلومات الأساسية'!$C12-'المعلومات الأساسية'!$B12,IF(L$18-'المعلومات الأساسية'!$B12&lt;0,0,L$18-'المعلومات الأساسية'!$B12))*'المعلومات الأساسية'!$D12</f>
        <v>0</v>
      </c>
      <c r="M27" s="7">
        <f>IF(M$18&gt;'المعلومات الأساسية'!$C12,'المعلومات الأساسية'!$C12-'المعلومات الأساسية'!$B12,IF(M$18-'المعلومات الأساسية'!$B12&lt;0,0,M$18-'المعلومات الأساسية'!$B12))*'المعلومات الأساسية'!$D12</f>
        <v>0</v>
      </c>
      <c r="N27" s="7">
        <f>IF(N$18&gt;'المعلومات الأساسية'!$C12,'المعلومات الأساسية'!$C12-'المعلومات الأساسية'!$B12,IF(N$18-'المعلومات الأساسية'!$B12&lt;0,0,N$18-'المعلومات الأساسية'!$B12))*'المعلومات الأساسية'!$D12</f>
        <v>0</v>
      </c>
    </row>
    <row r="28" spans="2:20">
      <c r="B28" s="16" t="str">
        <f>CONCATENATE("تكلفة شريحة رقم ",'المعلومات الأساسية'!A13, " (دينار أردني)")</f>
        <v>تكلفة شريحة رقم 5 (دينار أردني)</v>
      </c>
      <c r="C28" s="9">
        <f>IF(C$18&gt;'المعلومات الأساسية'!$C13,'المعلومات الأساسية'!$C13-'المعلومات الأساسية'!$B13,IF(C$18-'المعلومات الأساسية'!$B13&lt;0,0,C$18-'المعلومات الأساسية'!$B13))*'المعلومات الأساسية'!$D13</f>
        <v>15.8</v>
      </c>
      <c r="D28" s="9">
        <f>IF(D$18&gt;'المعلومات الأساسية'!$C13,'المعلومات الأساسية'!$C13-'المعلومات الأساسية'!$B13,IF(D$18-'المعلومات الأساسية'!$B13&lt;0,0,D$18-'المعلومات الأساسية'!$B13))*'المعلومات الأساسية'!$D13</f>
        <v>23.7</v>
      </c>
      <c r="E28" s="9">
        <f>IF(E$18&gt;'المعلومات الأساسية'!$C13,'المعلومات الأساسية'!$C13-'المعلومات الأساسية'!$B13,IF(E$18-'المعلومات الأساسية'!$B13&lt;0,0,E$18-'المعلومات الأساسية'!$B13))*'المعلومات الأساسية'!$D13</f>
        <v>23.7</v>
      </c>
      <c r="F28" s="9">
        <f>IF(F$18&gt;'المعلومات الأساسية'!$C13,'المعلومات الأساسية'!$C13-'المعلومات الأساسية'!$B13,IF(F$18-'المعلومات الأساسية'!$B13&lt;0,0,F$18-'المعلومات الأساسية'!$B13))*'المعلومات الأساسية'!$D13</f>
        <v>23.7</v>
      </c>
      <c r="G28" s="9">
        <f>IF(G$18&gt;'المعلومات الأساسية'!$C13,'المعلومات الأساسية'!$C13-'المعلومات الأساسية'!$B13,IF(G$18-'المعلومات الأساسية'!$B13&lt;0,0,G$18-'المعلومات الأساسية'!$B13))*'المعلومات الأساسية'!$D13</f>
        <v>15.8</v>
      </c>
      <c r="H28" s="9">
        <f>IF(H$18&gt;'المعلومات الأساسية'!$C13,'المعلومات الأساسية'!$C13-'المعلومات الأساسية'!$B13,IF(H$18-'المعلومات الأساسية'!$B13&lt;0,0,H$18-'المعلومات الأساسية'!$B13))*'المعلومات الأساسية'!$D13</f>
        <v>0</v>
      </c>
      <c r="I28" s="9">
        <f>IF(I$18&gt;'المعلومات الأساسية'!$C13,'المعلومات الأساسية'!$C13-'المعلومات الأساسية'!$B13,IF(I$18-'المعلومات الأساسية'!$B13&lt;0,0,I$18-'المعلومات الأساسية'!$B13))*'المعلومات الأساسية'!$D13</f>
        <v>0</v>
      </c>
      <c r="J28" s="9">
        <f>IF(J$18&gt;'المعلومات الأساسية'!$C13,'المعلومات الأساسية'!$C13-'المعلومات الأساسية'!$B13,IF(J$18-'المعلومات الأساسية'!$B13&lt;0,0,J$18-'المعلومات الأساسية'!$B13))*'المعلومات الأساسية'!$D13</f>
        <v>0</v>
      </c>
      <c r="K28" s="9">
        <f>IF(K$18&gt;'المعلومات الأساسية'!$C13,'المعلومات الأساسية'!$C13-'المعلومات الأساسية'!$B13,IF(K$18-'المعلومات الأساسية'!$B13&lt;0,0,K$18-'المعلومات الأساسية'!$B13))*'المعلومات الأساسية'!$D13</f>
        <v>0</v>
      </c>
      <c r="L28" s="9">
        <f>IF(L$18&gt;'المعلومات الأساسية'!$C13,'المعلومات الأساسية'!$C13-'المعلومات الأساسية'!$B13,IF(L$18-'المعلومات الأساسية'!$B13&lt;0,0,L$18-'المعلومات الأساسية'!$B13))*'المعلومات الأساسية'!$D13</f>
        <v>0</v>
      </c>
      <c r="M28" s="9">
        <f>IF(M$18&gt;'المعلومات الأساسية'!$C13,'المعلومات الأساسية'!$C13-'المعلومات الأساسية'!$B13,IF(M$18-'المعلومات الأساسية'!$B13&lt;0,0,M$18-'المعلومات الأساسية'!$B13))*'المعلومات الأساسية'!$D13</f>
        <v>0</v>
      </c>
      <c r="N28" s="9">
        <f>IF(N$18&gt;'المعلومات الأساسية'!$C13,'المعلومات الأساسية'!$C13-'المعلومات الأساسية'!$B13,IF(N$18-'المعلومات الأساسية'!$B13&lt;0,0,N$18-'المعلومات الأساسية'!$B13))*'المعلومات الأساسية'!$D13</f>
        <v>0</v>
      </c>
    </row>
    <row r="29" spans="2:20">
      <c r="B29" s="16" t="str">
        <f>CONCATENATE("تكلفة شريحة رقم ",'المعلومات الأساسية'!A14, " (دينار أردني)")</f>
        <v>تكلفة شريحة رقم 6 (دينار أردني)</v>
      </c>
      <c r="C29" s="7">
        <f>IF(C$18&gt;'المعلومات الأساسية'!$C14,'المعلومات الأساسية'!$C14-'المعلومات الأساسية'!$B14,IF(C$18-'المعلومات الأساسية'!$B14&lt;0,0,C$18-'المعلومات الأساسية'!$B14))*'المعلومات الأساسية'!$D14</f>
        <v>0</v>
      </c>
      <c r="D29" s="7">
        <f>IF(D$18&gt;'المعلومات الأساسية'!$C14,'المعلومات الأساسية'!$C14-'المعلومات الأساسية'!$B14,IF(D$18-'المعلومات الأساسية'!$B14&lt;0,0,D$18-'المعلومات الأساسية'!$B14))*'المعلومات الأساسية'!$D14</f>
        <v>9.4</v>
      </c>
      <c r="E29" s="7">
        <f>IF(E$18&gt;'المعلومات الأساسية'!$C14,'المعلومات الأساسية'!$C14-'المعلومات الأساسية'!$B14,IF(E$18-'المعلومات الأساسية'!$B14&lt;0,0,E$18-'المعلومات الأساسية'!$B14))*'المعلومات الأساسية'!$D14</f>
        <v>28.2</v>
      </c>
      <c r="F29" s="7">
        <f>IF(F$18&gt;'المعلومات الأساسية'!$C14,'المعلومات الأساسية'!$C14-'المعلومات الأساسية'!$B14,IF(F$18-'المعلومات الأساسية'!$B14&lt;0,0,F$18-'المعلومات الأساسية'!$B14))*'المعلومات الأساسية'!$D14</f>
        <v>47</v>
      </c>
      <c r="G29" s="7">
        <f>IF(G$18&gt;'المعلومات الأساسية'!$C14,'المعلومات الأساسية'!$C14-'المعلومات الأساسية'!$B14,IF(G$18-'المعلومات الأساسية'!$B14&lt;0,0,G$18-'المعلومات الأساسية'!$B14))*'المعلومات الأساسية'!$D14</f>
        <v>0</v>
      </c>
      <c r="H29" s="7">
        <f>IF(H$18&gt;'المعلومات الأساسية'!$C14,'المعلومات الأساسية'!$C14-'المعلومات الأساسية'!$B14,IF(H$18-'المعلومات الأساسية'!$B14&lt;0,0,H$18-'المعلومات الأساسية'!$B14))*'المعلومات الأساسية'!$D14</f>
        <v>0</v>
      </c>
      <c r="I29" s="7">
        <f>IF(I$18&gt;'المعلومات الأساسية'!$C14,'المعلومات الأساسية'!$C14-'المعلومات الأساسية'!$B14,IF(I$18-'المعلومات الأساسية'!$B14&lt;0,0,I$18-'المعلومات الأساسية'!$B14))*'المعلومات الأساسية'!$D14</f>
        <v>0</v>
      </c>
      <c r="J29" s="7">
        <f>IF(J$18&gt;'المعلومات الأساسية'!$C14,'المعلومات الأساسية'!$C14-'المعلومات الأساسية'!$B14,IF(J$18-'المعلومات الأساسية'!$B14&lt;0,0,J$18-'المعلومات الأساسية'!$B14))*'المعلومات الأساسية'!$D14</f>
        <v>0</v>
      </c>
      <c r="K29" s="7">
        <f>IF(K$18&gt;'المعلومات الأساسية'!$C14,'المعلومات الأساسية'!$C14-'المعلومات الأساسية'!$B14,IF(K$18-'المعلومات الأساسية'!$B14&lt;0,0,K$18-'المعلومات الأساسية'!$B14))*'المعلومات الأساسية'!$D14</f>
        <v>0</v>
      </c>
      <c r="L29" s="7">
        <f>IF(L$18&gt;'المعلومات الأساسية'!$C14,'المعلومات الأساسية'!$C14-'المعلومات الأساسية'!$B14,IF(L$18-'المعلومات الأساسية'!$B14&lt;0,0,L$18-'المعلومات الأساسية'!$B14))*'المعلومات الأساسية'!$D14</f>
        <v>0</v>
      </c>
      <c r="M29" s="7">
        <f>IF(M$18&gt;'المعلومات الأساسية'!$C14,'المعلومات الأساسية'!$C14-'المعلومات الأساسية'!$B14,IF(M$18-'المعلومات الأساسية'!$B14&lt;0,0,M$18-'المعلومات الأساسية'!$B14))*'المعلومات الأساسية'!$D14</f>
        <v>0</v>
      </c>
      <c r="N29" s="7">
        <f>IF(N$18&gt;'المعلومات الأساسية'!$C14,'المعلومات الأساسية'!$C14-'المعلومات الأساسية'!$B14,IF(N$18-'المعلومات الأساسية'!$B14&lt;0,0,N$18-'المعلومات الأساسية'!$B14))*'المعلومات الأساسية'!$D14</f>
        <v>0</v>
      </c>
      <c r="T29"/>
    </row>
    <row r="30" spans="2:20">
      <c r="B30" s="16" t="str">
        <f>CONCATENATE("تكلفة شريحة رقم ",'المعلومات الأساسية'!A15, " (دينار أردني)")</f>
        <v>تكلفة شريحة رقم 7 (دينار أردني)</v>
      </c>
      <c r="C30" s="9">
        <f>IF(C$18&gt;'المعلومات الأساسية'!$C15,'المعلومات الأساسية'!$C15-'المعلومات الأساسية'!$B15,IF(C$18-'المعلومات الأساسية'!$B15&lt;0,0,C$18-'المعلومات الأساسية'!$B15))*'المعلومات الأساسية'!$D15</f>
        <v>0</v>
      </c>
      <c r="D30" s="9">
        <f>IF(D$18&gt;'المعلومات الأساسية'!$C15,'المعلومات الأساسية'!$C15-'المعلومات الأساسية'!$B15,IF(D$18-'المعلومات الأساسية'!$B15&lt;0,0,D$18-'المعلومات الأساسية'!$B15))*'المعلومات الأساسية'!$D15</f>
        <v>0</v>
      </c>
      <c r="E30" s="9">
        <f>IF(E$18&gt;'المعلومات الأساسية'!$C15,'المعلومات الأساسية'!$C15-'المعلومات الأساسية'!$B15,IF(E$18-'المعلومات الأساسية'!$B15&lt;0,0,E$18-'المعلومات الأساسية'!$B15))*'المعلومات الأساسية'!$D15</f>
        <v>0</v>
      </c>
      <c r="F30" s="9">
        <f>IF(F$18&gt;'المعلومات الأساسية'!$C15,'المعلومات الأساسية'!$C15-'المعلومات الأساسية'!$B15,IF(F$18-'المعلومات الأساسية'!$B15&lt;0,0,F$18-'المعلومات الأساسية'!$B15))*'المعلومات الأساسية'!$D15</f>
        <v>0</v>
      </c>
      <c r="G30" s="9">
        <f>IF(G$18&gt;'المعلومات الأساسية'!$C15,'المعلومات الأساسية'!$C15-'المعلومات الأساسية'!$B15,IF(G$18-'المعلومات الأساسية'!$B15&lt;0,0,G$18-'المعلومات الأساسية'!$B15))*'المعلومات الأساسية'!$D15</f>
        <v>0</v>
      </c>
      <c r="H30" s="9">
        <f>IF(H$18&gt;'المعلومات الأساسية'!$C15,'المعلومات الأساسية'!$C15-'المعلومات الأساسية'!$B15,IF(H$18-'المعلومات الأساسية'!$B15&lt;0,0,H$18-'المعلومات الأساسية'!$B15))*'المعلومات الأساسية'!$D15</f>
        <v>0</v>
      </c>
      <c r="I30" s="9">
        <f>IF(I$18&gt;'المعلومات الأساسية'!$C15,'المعلومات الأساسية'!$C15-'المعلومات الأساسية'!$B15,IF(I$18-'المعلومات الأساسية'!$B15&lt;0,0,I$18-'المعلومات الأساسية'!$B15))*'المعلومات الأساسية'!$D15</f>
        <v>0</v>
      </c>
      <c r="J30" s="9">
        <f>IF(J$18&gt;'المعلومات الأساسية'!$C15,'المعلومات الأساسية'!$C15-'المعلومات الأساسية'!$B15,IF(J$18-'المعلومات الأساسية'!$B15&lt;0,0,J$18-'المعلومات الأساسية'!$B15))*'المعلومات الأساسية'!$D15</f>
        <v>0</v>
      </c>
      <c r="K30" s="9">
        <f>IF(K$18&gt;'المعلومات الأساسية'!$C15,'المعلومات الأساسية'!$C15-'المعلومات الأساسية'!$B15,IF(K$18-'المعلومات الأساسية'!$B15&lt;0,0,K$18-'المعلومات الأساسية'!$B15))*'المعلومات الأساسية'!$D15</f>
        <v>0</v>
      </c>
      <c r="L30" s="9">
        <f>IF(L$18&gt;'المعلومات الأساسية'!$C15,'المعلومات الأساسية'!$C15-'المعلومات الأساسية'!$B15,IF(L$18-'المعلومات الأساسية'!$B15&lt;0,0,L$18-'المعلومات الأساسية'!$B15))*'المعلومات الأساسية'!$D15</f>
        <v>0</v>
      </c>
      <c r="M30" s="9">
        <f>IF(M$18&gt;'المعلومات الأساسية'!$C15,'المعلومات الأساسية'!$C15-'المعلومات الأساسية'!$B15,IF(M$18-'المعلومات الأساسية'!$B15&lt;0,0,M$18-'المعلومات الأساسية'!$B15))*'المعلومات الأساسية'!$D15</f>
        <v>0</v>
      </c>
      <c r="N30" s="9">
        <f>IF(N$18&gt;'المعلومات الأساسية'!$C15,'المعلومات الأساسية'!$C15-'المعلومات الأساسية'!$B15,IF(N$18-'المعلومات الأساسية'!$B15&lt;0,0,N$18-'المعلومات الأساسية'!$B15))*'المعلومات الأساسية'!$D15</f>
        <v>0</v>
      </c>
    </row>
    <row r="31" spans="2:20">
      <c r="B31" s="17" t="s">
        <v>52</v>
      </c>
      <c r="C31" s="11">
        <f>SUM(C19:C30)</f>
        <v>71.66</v>
      </c>
      <c r="D31" s="11">
        <f t="shared" ref="D31:N31" si="1">SUM(D19:D30)</f>
        <v>90.06</v>
      </c>
      <c r="E31" s="11">
        <f t="shared" si="1"/>
        <v>109.96</v>
      </c>
      <c r="F31" s="11">
        <f t="shared" si="1"/>
        <v>129.86000000000001</v>
      </c>
      <c r="G31" s="11">
        <f t="shared" si="1"/>
        <v>71.66</v>
      </c>
      <c r="H31" s="11">
        <f t="shared" si="1"/>
        <v>54.76</v>
      </c>
      <c r="I31" s="11">
        <f t="shared" si="1"/>
        <v>42.260000000000005</v>
      </c>
      <c r="J31" s="11">
        <f t="shared" si="1"/>
        <v>32.56</v>
      </c>
      <c r="K31" s="11">
        <f t="shared" si="1"/>
        <v>22.86</v>
      </c>
      <c r="L31" s="11">
        <f t="shared" si="1"/>
        <v>14.559999999999999</v>
      </c>
      <c r="M31" s="11">
        <f t="shared" si="1"/>
        <v>32.56</v>
      </c>
      <c r="N31" s="11">
        <f t="shared" si="1"/>
        <v>42.260000000000005</v>
      </c>
    </row>
    <row r="34" spans="2:14" ht="33" customHeight="1">
      <c r="B34" s="31" t="s">
        <v>59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5" spans="2:14" ht="15.75">
      <c r="B35" s="29" t="s">
        <v>53</v>
      </c>
      <c r="C35" s="30"/>
      <c r="D35" s="30"/>
      <c r="E35" s="9">
        <f>AVERAGE(C18:N18)/130</f>
        <v>4.4871794871794872</v>
      </c>
    </row>
    <row r="36" spans="2:14" ht="15.75">
      <c r="B36" s="29" t="s">
        <v>62</v>
      </c>
      <c r="C36" s="30"/>
      <c r="D36" s="24" t="s">
        <v>24</v>
      </c>
      <c r="E36" s="12">
        <f>E35*'المعلومات الأساسية'!B19</f>
        <v>2243.5897435897436</v>
      </c>
      <c r="F36" s="5" t="s">
        <v>25</v>
      </c>
      <c r="G36" s="12">
        <f>E35*'المعلومات الأساسية'!B20</f>
        <v>3589.7435897435898</v>
      </c>
    </row>
    <row r="39" spans="2:14" ht="33" customHeight="1">
      <c r="B39" s="31" t="s">
        <v>58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</row>
    <row r="40" spans="2:14" ht="15.75">
      <c r="B40" s="32" t="s">
        <v>54</v>
      </c>
      <c r="C40" s="33"/>
      <c r="D40" s="33"/>
      <c r="E40" s="19">
        <v>4</v>
      </c>
      <c r="F40" s="8"/>
    </row>
    <row r="41" spans="2:14" ht="15.75">
      <c r="B41" s="32" t="s">
        <v>37</v>
      </c>
      <c r="C41" s="33"/>
      <c r="D41" s="33"/>
      <c r="E41" s="19">
        <v>2500</v>
      </c>
      <c r="F41" s="8" t="s">
        <v>39</v>
      </c>
    </row>
    <row r="42" spans="2:14" ht="15.75">
      <c r="B42" s="32" t="s">
        <v>55</v>
      </c>
      <c r="C42" s="33"/>
      <c r="D42" s="33"/>
      <c r="E42" s="9">
        <f>E41/E40</f>
        <v>625</v>
      </c>
      <c r="F42" s="8" t="s">
        <v>39</v>
      </c>
    </row>
    <row r="43" spans="2:14" ht="15.75">
      <c r="B43" s="32" t="s">
        <v>38</v>
      </c>
      <c r="C43" s="33"/>
      <c r="D43" s="33"/>
      <c r="E43" s="9">
        <f>E40*130</f>
        <v>520</v>
      </c>
      <c r="F43" s="8" t="s">
        <v>44</v>
      </c>
    </row>
    <row r="44" spans="2:14" ht="15.75">
      <c r="B44" s="32" t="s">
        <v>41</v>
      </c>
      <c r="C44" s="33"/>
      <c r="D44" s="33"/>
      <c r="E44" s="9">
        <f>E41/(ROUND((AVERAGE(C31:N31)/AVERAGE(C18:N18)),3)*E43*12)</f>
        <v>3.9278531925590747</v>
      </c>
      <c r="F44" s="8" t="s">
        <v>40</v>
      </c>
    </row>
    <row r="45" spans="2:14" ht="20.45" customHeight="1">
      <c r="B45" s="34" t="str">
        <f>IF(E42&lt;'المعلومات الأساسية'!B19,"السعر منخفض جدا مقارنة بالسوق المحلي، مما قد يؤثر على جودة النظام المستخدم",IF(E42&gt;'المعلومات الأساسية'!B20,"السعر مرتفع جدا مقارنة بالسوق المحلي","السعر منطقي مقارنة بالسوق المحلي"))</f>
        <v>السعر منطقي مقارنة بالسوق المحلي</v>
      </c>
      <c r="C45" s="34"/>
      <c r="D45" s="34"/>
      <c r="E45" s="34"/>
      <c r="F45" s="34"/>
    </row>
    <row r="48" spans="2:14" ht="33" customHeight="1">
      <c r="B48" s="31" t="s">
        <v>60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</row>
    <row r="49" spans="2:14" ht="15.75">
      <c r="B49" s="2" t="s">
        <v>43</v>
      </c>
      <c r="C49" s="2" t="str">
        <f>CONCATENATE(LOOKUP(MONTH(EDATE($C$12,C$16)),Table2[رقم الشهر],Table2[اسم الشهر]),"-",YEAR(EDATE($C$12,C$16)))</f>
        <v>تشرين الثاني-2019</v>
      </c>
      <c r="D49" s="2" t="str">
        <f>CONCATENATE(LOOKUP(MONTH(EDATE($C$12,D$16)),Table2[رقم الشهر],Table2[اسم الشهر]),"-",YEAR(EDATE($C$12,D$16)))</f>
        <v>تشرين الأول-2019</v>
      </c>
      <c r="E49" s="2" t="str">
        <f>CONCATENATE(LOOKUP(MONTH(EDATE($C$12,E$16)),Table2[رقم الشهر],Table2[اسم الشهر]),"-",YEAR(EDATE($C$12,E$16)))</f>
        <v>أيلول-2019</v>
      </c>
      <c r="F49" s="2" t="str">
        <f>CONCATENATE(LOOKUP(MONTH(EDATE($C$12,F$16)),Table2[رقم الشهر],Table2[اسم الشهر]),"-",YEAR(EDATE($C$12,F$16)))</f>
        <v>آب-2019</v>
      </c>
      <c r="G49" s="2" t="str">
        <f>CONCATENATE(LOOKUP(MONTH(EDATE($C$12,G$16)),Table2[رقم الشهر],Table2[اسم الشهر]),"-",YEAR(EDATE($C$12,G$16)))</f>
        <v>تموز-2019</v>
      </c>
      <c r="H49" s="2" t="str">
        <f>CONCATENATE(LOOKUP(MONTH(EDATE($C$12,H$16)),Table2[رقم الشهر],Table2[اسم الشهر]),"-",YEAR(EDATE($C$12,H$16)))</f>
        <v>حزيران-2019</v>
      </c>
      <c r="I49" s="2" t="str">
        <f>CONCATENATE(LOOKUP(MONTH(EDATE($C$12,I$16)),Table2[رقم الشهر],Table2[اسم الشهر]),"-",YEAR(EDATE($C$12,I$16)))</f>
        <v>أيار-2019</v>
      </c>
      <c r="J49" s="2" t="str">
        <f>CONCATENATE(LOOKUP(MONTH(EDATE($C$12,J$16)),Table2[رقم الشهر],Table2[اسم الشهر]),"-",YEAR(EDATE($C$12,J$16)))</f>
        <v>نيسان-2019</v>
      </c>
      <c r="K49" s="2" t="str">
        <f>CONCATENATE(LOOKUP(MONTH(EDATE($C$12,K$16)),Table2[رقم الشهر],Table2[اسم الشهر]),"-",YEAR(EDATE($C$12,K$16)))</f>
        <v>أذار-2019</v>
      </c>
      <c r="L49" s="2" t="str">
        <f>CONCATENATE(LOOKUP(MONTH(EDATE($C$12,L$16)),Table2[رقم الشهر],Table2[اسم الشهر]),"-",YEAR(EDATE($C$12,L$16)))</f>
        <v>شباط-2019</v>
      </c>
      <c r="M49" s="2" t="str">
        <f>CONCATENATE(LOOKUP(MONTH(EDATE($C$12,M$16)),Table2[رقم الشهر],Table2[اسم الشهر]),"-",YEAR(EDATE($C$12,M$16)))</f>
        <v>كانون الثاني-2019</v>
      </c>
      <c r="N49" s="2" t="str">
        <f>CONCATENATE(LOOKUP(MONTH(EDATE($C$12,N$16)),Table2[رقم الشهر],Table2[اسم الشهر]),"-",YEAR(EDATE($C$12,N$16)))</f>
        <v>كانون الأول-2018</v>
      </c>
    </row>
    <row r="50" spans="2:14">
      <c r="B50" s="8" t="s">
        <v>45</v>
      </c>
      <c r="C50" s="13">
        <f t="shared" ref="C50:N50" si="2">IF(C18&gt;$E$43,C18-$E$43,0)</f>
        <v>180</v>
      </c>
      <c r="D50" s="13">
        <f t="shared" si="2"/>
        <v>280</v>
      </c>
      <c r="E50" s="13">
        <f t="shared" si="2"/>
        <v>380</v>
      </c>
      <c r="F50" s="13">
        <f t="shared" si="2"/>
        <v>480</v>
      </c>
      <c r="G50" s="13">
        <f t="shared" si="2"/>
        <v>180</v>
      </c>
      <c r="H50" s="13">
        <f t="shared" si="2"/>
        <v>80</v>
      </c>
      <c r="I50" s="13">
        <f t="shared" si="2"/>
        <v>0</v>
      </c>
      <c r="J50" s="13">
        <f t="shared" si="2"/>
        <v>0</v>
      </c>
      <c r="K50" s="13">
        <f t="shared" si="2"/>
        <v>0</v>
      </c>
      <c r="L50" s="13">
        <f t="shared" si="2"/>
        <v>0</v>
      </c>
      <c r="M50" s="13">
        <f t="shared" si="2"/>
        <v>0</v>
      </c>
      <c r="N50" s="13">
        <f t="shared" si="2"/>
        <v>0</v>
      </c>
    </row>
    <row r="51" spans="2:14">
      <c r="B51" s="6" t="s">
        <v>46</v>
      </c>
      <c r="C51" s="7">
        <f>LOOKUP($C$11,Table1[الشركة],Table1[رسوم نفايات])</f>
        <v>3</v>
      </c>
      <c r="D51" s="7">
        <f>LOOKUP($C$11,Table1[الشركة],Table1[رسوم نفايات])</f>
        <v>3</v>
      </c>
      <c r="E51" s="7">
        <f>LOOKUP($C$11,Table1[الشركة],Table1[رسوم نفايات])</f>
        <v>3</v>
      </c>
      <c r="F51" s="7">
        <f>LOOKUP($C$11,Table1[الشركة],Table1[رسوم نفايات])</f>
        <v>3</v>
      </c>
      <c r="G51" s="7">
        <f>LOOKUP($C$11,Table1[الشركة],Table1[رسوم نفايات])</f>
        <v>3</v>
      </c>
      <c r="H51" s="7">
        <f>LOOKUP($C$11,Table1[الشركة],Table1[رسوم نفايات])</f>
        <v>3</v>
      </c>
      <c r="I51" s="7">
        <f>LOOKUP($C$11,Table1[الشركة],Table1[رسوم نفايات])</f>
        <v>3</v>
      </c>
      <c r="J51" s="7">
        <f>LOOKUP($C$11,Table1[الشركة],Table1[رسوم نفايات])</f>
        <v>3</v>
      </c>
      <c r="K51" s="7">
        <f>LOOKUP($C$11,Table1[الشركة],Table1[رسوم نفايات])</f>
        <v>3</v>
      </c>
      <c r="L51" s="7">
        <f>LOOKUP($C$11,Table1[الشركة],Table1[رسوم نفايات])</f>
        <v>3</v>
      </c>
      <c r="M51" s="7">
        <f>LOOKUP($C$11,Table1[الشركة],Table1[رسوم نفايات])</f>
        <v>3</v>
      </c>
      <c r="N51" s="7">
        <f>LOOKUP($C$11,Table1[الشركة],Table1[رسوم نفايات])</f>
        <v>3</v>
      </c>
    </row>
    <row r="52" spans="2:14">
      <c r="B52" s="8" t="s">
        <v>47</v>
      </c>
      <c r="C52" s="9">
        <f>LOOKUP($C$11,Table1[الشركة],Table1[رسم تلفزيون])</f>
        <v>1</v>
      </c>
      <c r="D52" s="9">
        <f>LOOKUP($C$11,Table1[الشركة],Table1[رسم تلفزيون])</f>
        <v>1</v>
      </c>
      <c r="E52" s="9">
        <f>LOOKUP($C$11,Table1[الشركة],Table1[رسم تلفزيون])</f>
        <v>1</v>
      </c>
      <c r="F52" s="9">
        <f>LOOKUP($C$11,Table1[الشركة],Table1[رسم تلفزيون])</f>
        <v>1</v>
      </c>
      <c r="G52" s="9">
        <f>LOOKUP($C$11,Table1[الشركة],Table1[رسم تلفزيون])</f>
        <v>1</v>
      </c>
      <c r="H52" s="9">
        <f>LOOKUP($C$11,Table1[الشركة],Table1[رسم تلفزيون])</f>
        <v>1</v>
      </c>
      <c r="I52" s="9">
        <f>LOOKUP($C$11,Table1[الشركة],Table1[رسم تلفزيون])</f>
        <v>1</v>
      </c>
      <c r="J52" s="9">
        <f>LOOKUP($C$11,Table1[الشركة],Table1[رسم تلفزيون])</f>
        <v>1</v>
      </c>
      <c r="K52" s="9">
        <f>LOOKUP($C$11,Table1[الشركة],Table1[رسم تلفزيون])</f>
        <v>1</v>
      </c>
      <c r="L52" s="9">
        <f>LOOKUP($C$11,Table1[الشركة],Table1[رسم تلفزيون])</f>
        <v>1</v>
      </c>
      <c r="M52" s="9">
        <f>LOOKUP($C$11,Table1[الشركة],Table1[رسم تلفزيون])</f>
        <v>1</v>
      </c>
      <c r="N52" s="9">
        <f>LOOKUP($C$11,Table1[الشركة],Table1[رسم تلفزيون])</f>
        <v>1</v>
      </c>
    </row>
    <row r="53" spans="2:14">
      <c r="B53" s="6" t="s">
        <v>48</v>
      </c>
      <c r="C53" s="7">
        <f>IF($C$13="فاز واحد",LOOKUP($C$11,Table1[الشركة],Table1[رسم عداد (فاز)]),LOOKUP($C$11,Table1[الشركة],Table1[رسم عداد (3 فاز)]))</f>
        <v>0.2</v>
      </c>
      <c r="D53" s="7">
        <f>IF($C$13="فاز واحد",LOOKUP($C$11,Table1[الشركة],Table1[رسم عداد (فاز)]),LOOKUP($C$11,Table1[الشركة],Table1[رسم عداد (3 فاز)]))</f>
        <v>0.2</v>
      </c>
      <c r="E53" s="7">
        <f>IF($C$13="فاز واحد",LOOKUP($C$11,Table1[الشركة],Table1[رسم عداد (فاز)]),LOOKUP($C$11,Table1[الشركة],Table1[رسم عداد (3 فاز)]))</f>
        <v>0.2</v>
      </c>
      <c r="F53" s="7">
        <f>IF($C$13="فاز واحد",LOOKUP($C$11,Table1[الشركة],Table1[رسم عداد (فاز)]),LOOKUP($C$11,Table1[الشركة],Table1[رسم عداد (3 فاز)]))</f>
        <v>0.2</v>
      </c>
      <c r="G53" s="7">
        <f>IF($C$13="فاز واحد",LOOKUP($C$11,Table1[الشركة],Table1[رسم عداد (فاز)]),LOOKUP($C$11,Table1[الشركة],Table1[رسم عداد (3 فاز)]))</f>
        <v>0.2</v>
      </c>
      <c r="H53" s="7">
        <f>IF($C$13="فاز واحد",LOOKUP($C$11,Table1[الشركة],Table1[رسم عداد (فاز)]),LOOKUP($C$11,Table1[الشركة],Table1[رسم عداد (3 فاز)]))</f>
        <v>0.2</v>
      </c>
      <c r="I53" s="7">
        <f>IF($C$13="فاز واحد",LOOKUP($C$11,Table1[الشركة],Table1[رسم عداد (فاز)]),LOOKUP($C$11,Table1[الشركة],Table1[رسم عداد (3 فاز)]))</f>
        <v>0.2</v>
      </c>
      <c r="J53" s="7">
        <f>IF($C$13="فاز واحد",LOOKUP($C$11,Table1[الشركة],Table1[رسم عداد (فاز)]),LOOKUP($C$11,Table1[الشركة],Table1[رسم عداد (3 فاز)]))</f>
        <v>0.2</v>
      </c>
      <c r="K53" s="7">
        <f>IF($C$13="فاز واحد",LOOKUP($C$11,Table1[الشركة],Table1[رسم عداد (فاز)]),LOOKUP($C$11,Table1[الشركة],Table1[رسم عداد (3 فاز)]))</f>
        <v>0.2</v>
      </c>
      <c r="L53" s="7">
        <f>IF($C$13="فاز واحد",LOOKUP($C$11,Table1[الشركة],Table1[رسم عداد (فاز)]),LOOKUP($C$11,Table1[الشركة],Table1[رسم عداد (3 فاز)]))</f>
        <v>0.2</v>
      </c>
      <c r="M53" s="7">
        <f>IF($C$13="فاز واحد",LOOKUP($C$11,Table1[الشركة],Table1[رسم عداد (فاز)]),LOOKUP($C$11,Table1[الشركة],Table1[رسم عداد (3 فاز)]))</f>
        <v>0.2</v>
      </c>
      <c r="N53" s="7">
        <f>IF($C$13="فاز واحد",LOOKUP($C$11,Table1[الشركة],Table1[رسم عداد (فاز)]),LOOKUP($C$11,Table1[الشركة],Table1[رسم عداد (3 فاز)]))</f>
        <v>0.2</v>
      </c>
    </row>
    <row r="54" spans="2:14">
      <c r="B54" s="8" t="s">
        <v>49</v>
      </c>
      <c r="C54" s="9">
        <f>C50*0.001</f>
        <v>0.18</v>
      </c>
      <c r="D54" s="9">
        <f t="shared" ref="D54:N54" si="3">D50*0.001</f>
        <v>0.28000000000000003</v>
      </c>
      <c r="E54" s="9">
        <f t="shared" si="3"/>
        <v>0.38</v>
      </c>
      <c r="F54" s="9">
        <f t="shared" si="3"/>
        <v>0.48</v>
      </c>
      <c r="G54" s="9">
        <f t="shared" si="3"/>
        <v>0.18</v>
      </c>
      <c r="H54" s="9">
        <f t="shared" si="3"/>
        <v>0.08</v>
      </c>
      <c r="I54" s="9">
        <f t="shared" si="3"/>
        <v>0</v>
      </c>
      <c r="J54" s="9">
        <f t="shared" si="3"/>
        <v>0</v>
      </c>
      <c r="K54" s="9">
        <f t="shared" si="3"/>
        <v>0</v>
      </c>
      <c r="L54" s="9">
        <f t="shared" si="3"/>
        <v>0</v>
      </c>
      <c r="M54" s="9">
        <f t="shared" si="3"/>
        <v>0</v>
      </c>
      <c r="N54" s="9">
        <f t="shared" si="3"/>
        <v>0</v>
      </c>
    </row>
    <row r="55" spans="2:14">
      <c r="B55" s="6" t="s">
        <v>51</v>
      </c>
      <c r="C55" s="7">
        <f>'احتساب التوفير'!C50*LOOKUP($C$11,Table1[الشركة],Table1[فرق اسعار الوقود])</f>
        <v>1.8</v>
      </c>
      <c r="D55" s="7">
        <f>'احتساب التوفير'!D50*LOOKUP($C$11,Table1[الشركة],Table1[فرق اسعار الوقود])</f>
        <v>2.8000000000000003</v>
      </c>
      <c r="E55" s="7">
        <f>'احتساب التوفير'!E50*LOOKUP($C$11,Table1[الشركة],Table1[فرق اسعار الوقود])</f>
        <v>3.8000000000000003</v>
      </c>
      <c r="F55" s="7">
        <f>'احتساب التوفير'!F50*LOOKUP($C$11,Table1[الشركة],Table1[فرق اسعار الوقود])</f>
        <v>4.8</v>
      </c>
      <c r="G55" s="7">
        <f>'احتساب التوفير'!G50*LOOKUP($C$11,Table1[الشركة],Table1[فرق اسعار الوقود])</f>
        <v>1.8</v>
      </c>
      <c r="H55" s="7">
        <f>'احتساب التوفير'!H50*LOOKUP($C$11,Table1[الشركة],Table1[فرق اسعار الوقود])</f>
        <v>0.8</v>
      </c>
      <c r="I55" s="7">
        <f>'احتساب التوفير'!I50*LOOKUP($C$11,Table1[الشركة],Table1[فرق اسعار الوقود])</f>
        <v>0</v>
      </c>
      <c r="J55" s="7">
        <f>'احتساب التوفير'!J50*LOOKUP($C$11,Table1[الشركة],Table1[فرق اسعار الوقود])</f>
        <v>0</v>
      </c>
      <c r="K55" s="7">
        <f>'احتساب التوفير'!K50*LOOKUP($C$11,Table1[الشركة],Table1[فرق اسعار الوقود])</f>
        <v>0</v>
      </c>
      <c r="L55" s="7">
        <f>'احتساب التوفير'!L50*LOOKUP($C$11,Table1[الشركة],Table1[فرق اسعار الوقود])</f>
        <v>0</v>
      </c>
      <c r="M55" s="7">
        <f>'احتساب التوفير'!M50*LOOKUP($C$11,Table1[الشركة],Table1[فرق اسعار الوقود])</f>
        <v>0</v>
      </c>
      <c r="N55" s="7">
        <f>'احتساب التوفير'!N50*LOOKUP($C$11,Table1[الشركة],Table1[فرق اسعار الوقود])</f>
        <v>0</v>
      </c>
    </row>
    <row r="56" spans="2:14">
      <c r="B56" s="8" t="str">
        <f>CONCATENATE("تكلفة شريحة رقم ",'المعلومات الأساسية'!A9, " (دينار أردني)")</f>
        <v>تكلفة شريحة رقم 1 (دينار أردني)</v>
      </c>
      <c r="C56" s="9">
        <f>IF(C$50&gt;'المعلومات الأساسية'!$C9,'المعلومات الأساسية'!$C9-'المعلومات الأساسية'!$B9,IF(C$50-'المعلومات الأساسية'!$B9&lt;0,0,C$50-'المعلومات الأساسية'!$B9))*'المعلومات الأساسية'!$D9</f>
        <v>5.28</v>
      </c>
      <c r="D56" s="9">
        <f>IF(D$50&gt;'المعلومات الأساسية'!$C9,'المعلومات الأساسية'!$C9-'المعلومات الأساسية'!$B9,IF(D$50-'المعلومات الأساسية'!$B9&lt;0,0,D$50-'المعلومات الأساسية'!$B9))*'المعلومات الأساسية'!$D9</f>
        <v>5.28</v>
      </c>
      <c r="E56" s="9">
        <f>IF(E$50&gt;'المعلومات الأساسية'!$C9,'المعلومات الأساسية'!$C9-'المعلومات الأساسية'!$B9,IF(E$50-'المعلومات الأساسية'!$B9&lt;0,0,E$50-'المعلومات الأساسية'!$B9))*'المعلومات الأساسية'!$D9</f>
        <v>5.28</v>
      </c>
      <c r="F56" s="9">
        <f>IF(F$50&gt;'المعلومات الأساسية'!$C9,'المعلومات الأساسية'!$C9-'المعلومات الأساسية'!$B9,IF(F$50-'المعلومات الأساسية'!$B9&lt;0,0,F$50-'المعلومات الأساسية'!$B9))*'المعلومات الأساسية'!$D9</f>
        <v>5.28</v>
      </c>
      <c r="G56" s="9">
        <f>IF(G$50&gt;'المعلومات الأساسية'!$C9,'المعلومات الأساسية'!$C9-'المعلومات الأساسية'!$B9,IF(G$50-'المعلومات الأساسية'!$B9&lt;0,0,G$50-'المعلومات الأساسية'!$B9))*'المعلومات الأساسية'!$D9</f>
        <v>5.28</v>
      </c>
      <c r="H56" s="9">
        <f>IF(H$50&gt;'المعلومات الأساسية'!$C9,'المعلومات الأساسية'!$C9-'المعلومات الأساسية'!$B9,IF(H$50-'المعلومات الأساسية'!$B9&lt;0,0,H$50-'المعلومات الأساسية'!$B9))*'المعلومات الأساسية'!$D9</f>
        <v>2.64</v>
      </c>
      <c r="I56" s="9">
        <f>IF(I$50&gt;'المعلومات الأساسية'!$C9,'المعلومات الأساسية'!$C9-'المعلومات الأساسية'!$B9,IF(I$50-'المعلومات الأساسية'!$B9&lt;0,0,I$50-'المعلومات الأساسية'!$B9))*'المعلومات الأساسية'!$D9</f>
        <v>0</v>
      </c>
      <c r="J56" s="9">
        <f>IF(J$50&gt;'المعلومات الأساسية'!$C9,'المعلومات الأساسية'!$C9-'المعلومات الأساسية'!$B9,IF(J$50-'المعلومات الأساسية'!$B9&lt;0,0,J$50-'المعلومات الأساسية'!$B9))*'المعلومات الأساسية'!$D9</f>
        <v>0</v>
      </c>
      <c r="K56" s="9">
        <f>IF(K$50&gt;'المعلومات الأساسية'!$C9,'المعلومات الأساسية'!$C9-'المعلومات الأساسية'!$B9,IF(K$50-'المعلومات الأساسية'!$B9&lt;0,0,K$50-'المعلومات الأساسية'!$B9))*'المعلومات الأساسية'!$D9</f>
        <v>0</v>
      </c>
      <c r="L56" s="9">
        <f>IF(L$50&gt;'المعلومات الأساسية'!$C9,'المعلومات الأساسية'!$C9-'المعلومات الأساسية'!$B9,IF(L$50-'المعلومات الأساسية'!$B9&lt;0,0,L$50-'المعلومات الأساسية'!$B9))*'المعلومات الأساسية'!$D9</f>
        <v>0</v>
      </c>
      <c r="M56" s="9">
        <f>IF(M$50&gt;'المعلومات الأساسية'!$C9,'المعلومات الأساسية'!$C9-'المعلومات الأساسية'!$B9,IF(M$50-'المعلومات الأساسية'!$B9&lt;0,0,M$50-'المعلومات الأساسية'!$B9))*'المعلومات الأساسية'!$D9</f>
        <v>0</v>
      </c>
      <c r="N56" s="9">
        <f>IF(N$50&gt;'المعلومات الأساسية'!$C9,'المعلومات الأساسية'!$C9-'المعلومات الأساسية'!$B9,IF(N$50-'المعلومات الأساسية'!$B9&lt;0,0,N$50-'المعلومات الأساسية'!$B9))*'المعلومات الأساسية'!$D9</f>
        <v>0</v>
      </c>
    </row>
    <row r="57" spans="2:14">
      <c r="B57" s="8" t="str">
        <f>CONCATENATE("تكلفة شريحة رقم ",'المعلومات الأساسية'!A10, " (دينار أردني)")</f>
        <v>تكلفة شريحة رقم 2 (دينار أردني)</v>
      </c>
      <c r="C57" s="7">
        <f>IF(C$50&gt;'المعلومات الأساسية'!$C10,'المعلومات الأساسية'!$C10-'المعلومات الأساسية'!$B10,IF(C$50-'المعلومات الأساسية'!$B10&lt;0,0,C$50-'المعلومات الأساسية'!$B10))*'المعلومات الأساسية'!$D10</f>
        <v>1.44</v>
      </c>
      <c r="D57" s="7">
        <f>IF(D$50&gt;'المعلومات الأساسية'!$C10,'المعلومات الأساسية'!$C10-'المعلومات الأساسية'!$B10,IF(D$50-'المعلومات الأساسية'!$B10&lt;0,0,D$50-'المعلومات الأساسية'!$B10))*'المعلومات الأساسية'!$D10</f>
        <v>8.6399999999999988</v>
      </c>
      <c r="E57" s="7">
        <f>IF(E$50&gt;'المعلومات الأساسية'!$C10,'المعلومات الأساسية'!$C10-'المعلومات الأساسية'!$B10,IF(E$50-'المعلومات الأساسية'!$B10&lt;0,0,E$50-'المعلومات الأساسية'!$B10))*'المعلومات الأساسية'!$D10</f>
        <v>10.08</v>
      </c>
      <c r="F57" s="7">
        <f>IF(F$50&gt;'المعلومات الأساسية'!$C10,'المعلومات الأساسية'!$C10-'المعلومات الأساسية'!$B10,IF(F$50-'المعلومات الأساسية'!$B10&lt;0,0,F$50-'المعلومات الأساسية'!$B10))*'المعلومات الأساسية'!$D10</f>
        <v>10.08</v>
      </c>
      <c r="G57" s="7">
        <f>IF(G$50&gt;'المعلومات الأساسية'!$C10,'المعلومات الأساسية'!$C10-'المعلومات الأساسية'!$B10,IF(G$50-'المعلومات الأساسية'!$B10&lt;0,0,G$50-'المعلومات الأساسية'!$B10))*'المعلومات الأساسية'!$D10</f>
        <v>1.44</v>
      </c>
      <c r="H57" s="7">
        <f>IF(H$50&gt;'المعلومات الأساسية'!$C10,'المعلومات الأساسية'!$C10-'المعلومات الأساسية'!$B10,IF(H$50-'المعلومات الأساسية'!$B10&lt;0,0,H$50-'المعلومات الأساسية'!$B10))*'المعلومات الأساسية'!$D10</f>
        <v>0</v>
      </c>
      <c r="I57" s="7">
        <f>IF(I$50&gt;'المعلومات الأساسية'!$C10,'المعلومات الأساسية'!$C10-'المعلومات الأساسية'!$B10,IF(I$50-'المعلومات الأساسية'!$B10&lt;0,0,I$50-'المعلومات الأساسية'!$B10))*'المعلومات الأساسية'!$D10</f>
        <v>0</v>
      </c>
      <c r="J57" s="7">
        <f>IF(J$50&gt;'المعلومات الأساسية'!$C10,'المعلومات الأساسية'!$C10-'المعلومات الأساسية'!$B10,IF(J$50-'المعلومات الأساسية'!$B10&lt;0,0,J$50-'المعلومات الأساسية'!$B10))*'المعلومات الأساسية'!$D10</f>
        <v>0</v>
      </c>
      <c r="K57" s="7">
        <f>IF(K$50&gt;'المعلومات الأساسية'!$C10,'المعلومات الأساسية'!$C10-'المعلومات الأساسية'!$B10,IF(K$50-'المعلومات الأساسية'!$B10&lt;0,0,K$50-'المعلومات الأساسية'!$B10))*'المعلومات الأساسية'!$D10</f>
        <v>0</v>
      </c>
      <c r="L57" s="7">
        <f>IF(L$50&gt;'المعلومات الأساسية'!$C10,'المعلومات الأساسية'!$C10-'المعلومات الأساسية'!$B10,IF(L$50-'المعلومات الأساسية'!$B10&lt;0,0,L$50-'المعلومات الأساسية'!$B10))*'المعلومات الأساسية'!$D10</f>
        <v>0</v>
      </c>
      <c r="M57" s="7">
        <f>IF(M$50&gt;'المعلومات الأساسية'!$C10,'المعلومات الأساسية'!$C10-'المعلومات الأساسية'!$B10,IF(M$50-'المعلومات الأساسية'!$B10&lt;0,0,M$50-'المعلومات الأساسية'!$B10))*'المعلومات الأساسية'!$D10</f>
        <v>0</v>
      </c>
      <c r="N57" s="7">
        <f>IF(N$50&gt;'المعلومات الأساسية'!$C10,'المعلومات الأساسية'!$C10-'المعلومات الأساسية'!$B10,IF(N$50-'المعلومات الأساسية'!$B10&lt;0,0,N$50-'المعلومات الأساسية'!$B10))*'المعلومات الأساسية'!$D10</f>
        <v>0</v>
      </c>
    </row>
    <row r="58" spans="2:14">
      <c r="B58" s="8" t="str">
        <f>CONCATENATE("تكلفة شريحة رقم ",'المعلومات الأساسية'!A11, " (دينار أردني)")</f>
        <v>تكلفة شريحة رقم 3 (دينار أردني)</v>
      </c>
      <c r="C58" s="9">
        <f>IF(C$50&gt;'المعلومات الأساسية'!$C11,'المعلومات الأساسية'!$C11-'المعلومات الأساسية'!$B11,IF(C$50-'المعلومات الأساسية'!$B11&lt;0,0,C$50-'المعلومات الأساسية'!$B11))*'المعلومات الأساسية'!$D11</f>
        <v>0</v>
      </c>
      <c r="D58" s="9">
        <f>IF(D$50&gt;'المعلومات الأساسية'!$C11,'المعلومات الأساسية'!$C11-'المعلومات الأساسية'!$B11,IF(D$50-'المعلومات الأساسية'!$B11&lt;0,0,D$50-'المعلومات الأساسية'!$B11))*'المعلومات الأساسية'!$D11</f>
        <v>0</v>
      </c>
      <c r="E58" s="9">
        <f>IF(E$50&gt;'المعلومات الأساسية'!$C11,'المعلومات الأساسية'!$C11-'المعلومات الأساسية'!$B11,IF(E$50-'المعلومات الأساسية'!$B11&lt;0,0,E$50-'المعلومات الأساسية'!$B11))*'المعلومات الأساسية'!$D11</f>
        <v>6.879999999999999</v>
      </c>
      <c r="F58" s="9">
        <f>IF(F$50&gt;'المعلومات الأساسية'!$C11,'المعلومات الأساسية'!$C11-'المعلومات الأساسية'!$B11,IF(F$50-'المعلومات الأساسية'!$B11&lt;0,0,F$50-'المعلومات الأساسية'!$B11))*'المعلومات الأساسية'!$D11</f>
        <v>15.479999999999999</v>
      </c>
      <c r="G58" s="9">
        <f>IF(G$50&gt;'المعلومات الأساسية'!$C11,'المعلومات الأساسية'!$C11-'المعلومات الأساسية'!$B11,IF(G$50-'المعلومات الأساسية'!$B11&lt;0,0,G$50-'المعلومات الأساسية'!$B11))*'المعلومات الأساسية'!$D11</f>
        <v>0</v>
      </c>
      <c r="H58" s="9">
        <f>IF(H$50&gt;'المعلومات الأساسية'!$C11,'المعلومات الأساسية'!$C11-'المعلومات الأساسية'!$B11,IF(H$50-'المعلومات الأساسية'!$B11&lt;0,0,H$50-'المعلومات الأساسية'!$B11))*'المعلومات الأساسية'!$D11</f>
        <v>0</v>
      </c>
      <c r="I58" s="9">
        <f>IF(I$50&gt;'المعلومات الأساسية'!$C11,'المعلومات الأساسية'!$C11-'المعلومات الأساسية'!$B11,IF(I$50-'المعلومات الأساسية'!$B11&lt;0,0,I$50-'المعلومات الأساسية'!$B11))*'المعلومات الأساسية'!$D11</f>
        <v>0</v>
      </c>
      <c r="J58" s="9">
        <f>IF(J$50&gt;'المعلومات الأساسية'!$C11,'المعلومات الأساسية'!$C11-'المعلومات الأساسية'!$B11,IF(J$50-'المعلومات الأساسية'!$B11&lt;0,0,J$50-'المعلومات الأساسية'!$B11))*'المعلومات الأساسية'!$D11</f>
        <v>0</v>
      </c>
      <c r="K58" s="9">
        <f>IF(K$50&gt;'المعلومات الأساسية'!$C11,'المعلومات الأساسية'!$C11-'المعلومات الأساسية'!$B11,IF(K$50-'المعلومات الأساسية'!$B11&lt;0,0,K$50-'المعلومات الأساسية'!$B11))*'المعلومات الأساسية'!$D11</f>
        <v>0</v>
      </c>
      <c r="L58" s="9">
        <f>IF(L$50&gt;'المعلومات الأساسية'!$C11,'المعلومات الأساسية'!$C11-'المعلومات الأساسية'!$B11,IF(L$50-'المعلومات الأساسية'!$B11&lt;0,0,L$50-'المعلومات الأساسية'!$B11))*'المعلومات الأساسية'!$D11</f>
        <v>0</v>
      </c>
      <c r="M58" s="9">
        <f>IF(M$50&gt;'المعلومات الأساسية'!$C11,'المعلومات الأساسية'!$C11-'المعلومات الأساسية'!$B11,IF(M$50-'المعلومات الأساسية'!$B11&lt;0,0,M$50-'المعلومات الأساسية'!$B11))*'المعلومات الأساسية'!$D11</f>
        <v>0</v>
      </c>
      <c r="N58" s="9">
        <f>IF(N$50&gt;'المعلومات الأساسية'!$C11,'المعلومات الأساسية'!$C11-'المعلومات الأساسية'!$B11,IF(N$50-'المعلومات الأساسية'!$B11&lt;0,0,N$50-'المعلومات الأساسية'!$B11))*'المعلومات الأساسية'!$D11</f>
        <v>0</v>
      </c>
    </row>
    <row r="59" spans="2:14">
      <c r="B59" s="8" t="str">
        <f>CONCATENATE("تكلفة شريحة رقم ",'المعلومات الأساسية'!A12, " (دينار أردني)")</f>
        <v>تكلفة شريحة رقم 4 (دينار أردني)</v>
      </c>
      <c r="C59" s="7">
        <f>IF(C$50&gt;'المعلومات الأساسية'!$C12,'المعلومات الأساسية'!$C12-'المعلومات الأساسية'!$B12,IF(C$50-'المعلومات الأساسية'!$B12&lt;0,0,C$50-'المعلومات الأساسية'!$B12))*'المعلومات الأساسية'!$D12</f>
        <v>0</v>
      </c>
      <c r="D59" s="7">
        <f>IF(D$50&gt;'المعلومات الأساسية'!$C12,'المعلومات الأساسية'!$C12-'المعلومات الأساسية'!$B12,IF(D$50-'المعلومات الأساسية'!$B12&lt;0,0,D$50-'المعلومات الأساسية'!$B12))*'المعلومات الأساسية'!$D12</f>
        <v>0</v>
      </c>
      <c r="E59" s="7">
        <f>IF(E$50&gt;'المعلومات الأساسية'!$C12,'المعلومات الأساسية'!$C12-'المعلومات الأساسية'!$B12,IF(E$50-'المعلومات الأساسية'!$B12&lt;0,0,E$50-'المعلومات الأساسية'!$B12))*'المعلومات الأساسية'!$D12</f>
        <v>0</v>
      </c>
      <c r="F59" s="7">
        <f>IF(F$50&gt;'المعلومات الأساسية'!$C12,'المعلومات الأساسية'!$C12-'المعلومات الأساسية'!$B12,IF(F$50-'المعلومات الأساسية'!$B12&lt;0,0,F$50-'المعلومات الأساسية'!$B12))*'المعلومات الأساسية'!$D12</f>
        <v>0</v>
      </c>
      <c r="G59" s="7">
        <f>IF(G$50&gt;'المعلومات الأساسية'!$C12,'المعلومات الأساسية'!$C12-'المعلومات الأساسية'!$B12,IF(G$50-'المعلومات الأساسية'!$B12&lt;0,0,G$50-'المعلومات الأساسية'!$B12))*'المعلومات الأساسية'!$D12</f>
        <v>0</v>
      </c>
      <c r="H59" s="7">
        <f>IF(H$50&gt;'المعلومات الأساسية'!$C12,'المعلومات الأساسية'!$C12-'المعلومات الأساسية'!$B12,IF(H$50-'المعلومات الأساسية'!$B12&lt;0,0,H$50-'المعلومات الأساسية'!$B12))*'المعلومات الأساسية'!$D12</f>
        <v>0</v>
      </c>
      <c r="I59" s="7">
        <f>IF(I$50&gt;'المعلومات الأساسية'!$C12,'المعلومات الأساسية'!$C12-'المعلومات الأساسية'!$B12,IF(I$50-'المعلومات الأساسية'!$B12&lt;0,0,I$50-'المعلومات الأساسية'!$B12))*'المعلومات الأساسية'!$D12</f>
        <v>0</v>
      </c>
      <c r="J59" s="7">
        <f>IF(J$50&gt;'المعلومات الأساسية'!$C12,'المعلومات الأساسية'!$C12-'المعلومات الأساسية'!$B12,IF(J$50-'المعلومات الأساسية'!$B12&lt;0,0,J$50-'المعلومات الأساسية'!$B12))*'المعلومات الأساسية'!$D12</f>
        <v>0</v>
      </c>
      <c r="K59" s="7">
        <f>IF(K$50&gt;'المعلومات الأساسية'!$C12,'المعلومات الأساسية'!$C12-'المعلومات الأساسية'!$B12,IF(K$50-'المعلومات الأساسية'!$B12&lt;0,0,K$50-'المعلومات الأساسية'!$B12))*'المعلومات الأساسية'!$D12</f>
        <v>0</v>
      </c>
      <c r="L59" s="7">
        <f>IF(L$50&gt;'المعلومات الأساسية'!$C12,'المعلومات الأساسية'!$C12-'المعلومات الأساسية'!$B12,IF(L$50-'المعلومات الأساسية'!$B12&lt;0,0,L$50-'المعلومات الأساسية'!$B12))*'المعلومات الأساسية'!$D12</f>
        <v>0</v>
      </c>
      <c r="M59" s="7">
        <f>IF(M$50&gt;'المعلومات الأساسية'!$C12,'المعلومات الأساسية'!$C12-'المعلومات الأساسية'!$B12,IF(M$50-'المعلومات الأساسية'!$B12&lt;0,0,M$50-'المعلومات الأساسية'!$B12))*'المعلومات الأساسية'!$D12</f>
        <v>0</v>
      </c>
      <c r="N59" s="7">
        <f>IF(N$50&gt;'المعلومات الأساسية'!$C12,'المعلومات الأساسية'!$C12-'المعلومات الأساسية'!$B12,IF(N$50-'المعلومات الأساسية'!$B12&lt;0,0,N$50-'المعلومات الأساسية'!$B12))*'المعلومات الأساسية'!$D12</f>
        <v>0</v>
      </c>
    </row>
    <row r="60" spans="2:14">
      <c r="B60" s="8" t="str">
        <f>CONCATENATE("تكلفة شريحة رقم ",'المعلومات الأساسية'!A13, " (دينار أردني)")</f>
        <v>تكلفة شريحة رقم 5 (دينار أردني)</v>
      </c>
      <c r="C60" s="9">
        <f>IF(C$50&gt;'المعلومات الأساسية'!$C13,'المعلومات الأساسية'!$C13-'المعلومات الأساسية'!$B13,IF(C$50-'المعلومات الأساسية'!$B13&lt;0,0,C$50-'المعلومات الأساسية'!$B13))*'المعلومات الأساسية'!$D13</f>
        <v>0</v>
      </c>
      <c r="D60" s="9">
        <f>IF(D$50&gt;'المعلومات الأساسية'!$C13,'المعلومات الأساسية'!$C13-'المعلومات الأساسية'!$B13,IF(D$50-'المعلومات الأساسية'!$B13&lt;0,0,D$50-'المعلومات الأساسية'!$B13))*'المعلومات الأساسية'!$D13</f>
        <v>0</v>
      </c>
      <c r="E60" s="9">
        <f>IF(E$50&gt;'المعلومات الأساسية'!$C13,'المعلومات الأساسية'!$C13-'المعلومات الأساسية'!$B13,IF(E$50-'المعلومات الأساسية'!$B13&lt;0,0,E$50-'المعلومات الأساسية'!$B13))*'المعلومات الأساسية'!$D13</f>
        <v>0</v>
      </c>
      <c r="F60" s="9">
        <f>IF(F$50&gt;'المعلومات الأساسية'!$C13,'المعلومات الأساسية'!$C13-'المعلومات الأساسية'!$B13,IF(F$50-'المعلومات الأساسية'!$B13&lt;0,0,F$50-'المعلومات الأساسية'!$B13))*'المعلومات الأساسية'!$D13</f>
        <v>0</v>
      </c>
      <c r="G60" s="9">
        <f>IF(G$50&gt;'المعلومات الأساسية'!$C13,'المعلومات الأساسية'!$C13-'المعلومات الأساسية'!$B13,IF(G$50-'المعلومات الأساسية'!$B13&lt;0,0,G$50-'المعلومات الأساسية'!$B13))*'المعلومات الأساسية'!$D13</f>
        <v>0</v>
      </c>
      <c r="H60" s="9">
        <f>IF(H$50&gt;'المعلومات الأساسية'!$C13,'المعلومات الأساسية'!$C13-'المعلومات الأساسية'!$B13,IF(H$50-'المعلومات الأساسية'!$B13&lt;0,0,H$50-'المعلومات الأساسية'!$B13))*'المعلومات الأساسية'!$D13</f>
        <v>0</v>
      </c>
      <c r="I60" s="9">
        <f>IF(I$50&gt;'المعلومات الأساسية'!$C13,'المعلومات الأساسية'!$C13-'المعلومات الأساسية'!$B13,IF(I$50-'المعلومات الأساسية'!$B13&lt;0,0,I$50-'المعلومات الأساسية'!$B13))*'المعلومات الأساسية'!$D13</f>
        <v>0</v>
      </c>
      <c r="J60" s="9">
        <f>IF(J$50&gt;'المعلومات الأساسية'!$C13,'المعلومات الأساسية'!$C13-'المعلومات الأساسية'!$B13,IF(J$50-'المعلومات الأساسية'!$B13&lt;0,0,J$50-'المعلومات الأساسية'!$B13))*'المعلومات الأساسية'!$D13</f>
        <v>0</v>
      </c>
      <c r="K60" s="9">
        <f>IF(K$50&gt;'المعلومات الأساسية'!$C13,'المعلومات الأساسية'!$C13-'المعلومات الأساسية'!$B13,IF(K$50-'المعلومات الأساسية'!$B13&lt;0,0,K$50-'المعلومات الأساسية'!$B13))*'المعلومات الأساسية'!$D13</f>
        <v>0</v>
      </c>
      <c r="L60" s="9">
        <f>IF(L$50&gt;'المعلومات الأساسية'!$C13,'المعلومات الأساسية'!$C13-'المعلومات الأساسية'!$B13,IF(L$50-'المعلومات الأساسية'!$B13&lt;0,0,L$50-'المعلومات الأساسية'!$B13))*'المعلومات الأساسية'!$D13</f>
        <v>0</v>
      </c>
      <c r="M60" s="9">
        <f>IF(M$50&gt;'المعلومات الأساسية'!$C13,'المعلومات الأساسية'!$C13-'المعلومات الأساسية'!$B13,IF(M$50-'المعلومات الأساسية'!$B13&lt;0,0,M$50-'المعلومات الأساسية'!$B13))*'المعلومات الأساسية'!$D13</f>
        <v>0</v>
      </c>
      <c r="N60" s="9">
        <f>IF(N$50&gt;'المعلومات الأساسية'!$C13,'المعلومات الأساسية'!$C13-'المعلومات الأساسية'!$B13,IF(N$50-'المعلومات الأساسية'!$B13&lt;0,0,N$50-'المعلومات الأساسية'!$B13))*'المعلومات الأساسية'!$D13</f>
        <v>0</v>
      </c>
    </row>
    <row r="61" spans="2:14">
      <c r="B61" s="8" t="str">
        <f>CONCATENATE("تكلفة شريحة رقم ",'المعلومات الأساسية'!A14, " (دينار أردني)")</f>
        <v>تكلفة شريحة رقم 6 (دينار أردني)</v>
      </c>
      <c r="C61" s="7">
        <f>IF(C$50&gt;'المعلومات الأساسية'!$C14,'المعلومات الأساسية'!$C14-'المعلومات الأساسية'!$B14,IF(C$50-'المعلومات الأساسية'!$B14&lt;0,0,C$50-'المعلومات الأساسية'!$B14))*'المعلومات الأساسية'!$D14</f>
        <v>0</v>
      </c>
      <c r="D61" s="7">
        <f>IF(D$50&gt;'المعلومات الأساسية'!$C14,'المعلومات الأساسية'!$C14-'المعلومات الأساسية'!$B14,IF(D$50-'المعلومات الأساسية'!$B14&lt;0,0,D$50-'المعلومات الأساسية'!$B14))*'المعلومات الأساسية'!$D14</f>
        <v>0</v>
      </c>
      <c r="E61" s="7">
        <f>IF(E$50&gt;'المعلومات الأساسية'!$C14,'المعلومات الأساسية'!$C14-'المعلومات الأساسية'!$B14,IF(E$50-'المعلومات الأساسية'!$B14&lt;0,0,E$50-'المعلومات الأساسية'!$B14))*'المعلومات الأساسية'!$D14</f>
        <v>0</v>
      </c>
      <c r="F61" s="7">
        <f>IF(F$50&gt;'المعلومات الأساسية'!$C14,'المعلومات الأساسية'!$C14-'المعلومات الأساسية'!$B14,IF(F$50-'المعلومات الأساسية'!$B14&lt;0,0,F$50-'المعلومات الأساسية'!$B14))*'المعلومات الأساسية'!$D14</f>
        <v>0</v>
      </c>
      <c r="G61" s="7">
        <f>IF(G$50&gt;'المعلومات الأساسية'!$C14,'المعلومات الأساسية'!$C14-'المعلومات الأساسية'!$B14,IF(G$50-'المعلومات الأساسية'!$B14&lt;0,0,G$50-'المعلومات الأساسية'!$B14))*'المعلومات الأساسية'!$D14</f>
        <v>0</v>
      </c>
      <c r="H61" s="7">
        <f>IF(H$50&gt;'المعلومات الأساسية'!$C14,'المعلومات الأساسية'!$C14-'المعلومات الأساسية'!$B14,IF(H$50-'المعلومات الأساسية'!$B14&lt;0,0,H$50-'المعلومات الأساسية'!$B14))*'المعلومات الأساسية'!$D14</f>
        <v>0</v>
      </c>
      <c r="I61" s="7">
        <f>IF(I$50&gt;'المعلومات الأساسية'!$C14,'المعلومات الأساسية'!$C14-'المعلومات الأساسية'!$B14,IF(I$50-'المعلومات الأساسية'!$B14&lt;0,0,I$50-'المعلومات الأساسية'!$B14))*'المعلومات الأساسية'!$D14</f>
        <v>0</v>
      </c>
      <c r="J61" s="7">
        <f>IF(J$50&gt;'المعلومات الأساسية'!$C14,'المعلومات الأساسية'!$C14-'المعلومات الأساسية'!$B14,IF(J$50-'المعلومات الأساسية'!$B14&lt;0,0,J$50-'المعلومات الأساسية'!$B14))*'المعلومات الأساسية'!$D14</f>
        <v>0</v>
      </c>
      <c r="K61" s="7">
        <f>IF(K$50&gt;'المعلومات الأساسية'!$C14,'المعلومات الأساسية'!$C14-'المعلومات الأساسية'!$B14,IF(K$50-'المعلومات الأساسية'!$B14&lt;0,0,K$50-'المعلومات الأساسية'!$B14))*'المعلومات الأساسية'!$D14</f>
        <v>0</v>
      </c>
      <c r="L61" s="7">
        <f>IF(L$50&gt;'المعلومات الأساسية'!$C14,'المعلومات الأساسية'!$C14-'المعلومات الأساسية'!$B14,IF(L$50-'المعلومات الأساسية'!$B14&lt;0,0,L$50-'المعلومات الأساسية'!$B14))*'المعلومات الأساسية'!$D14</f>
        <v>0</v>
      </c>
      <c r="M61" s="7">
        <f>IF(M$50&gt;'المعلومات الأساسية'!$C14,'المعلومات الأساسية'!$C14-'المعلومات الأساسية'!$B14,IF(M$50-'المعلومات الأساسية'!$B14&lt;0,0,M$50-'المعلومات الأساسية'!$B14))*'المعلومات الأساسية'!$D14</f>
        <v>0</v>
      </c>
      <c r="N61" s="7">
        <f>IF(N$50&gt;'المعلومات الأساسية'!$C14,'المعلومات الأساسية'!$C14-'المعلومات الأساسية'!$B14,IF(N$50-'المعلومات الأساسية'!$B14&lt;0,0,N$50-'المعلومات الأساسية'!$B14))*'المعلومات الأساسية'!$D14</f>
        <v>0</v>
      </c>
    </row>
    <row r="62" spans="2:14">
      <c r="B62" s="8" t="str">
        <f>CONCATENATE("تكلفة شريحة رقم ",'المعلومات الأساسية'!A15, " (دينار أردني)")</f>
        <v>تكلفة شريحة رقم 7 (دينار أردني)</v>
      </c>
      <c r="C62" s="9">
        <f>IF(C$50&gt;'المعلومات الأساسية'!$C15,'المعلومات الأساسية'!$C15-'المعلومات الأساسية'!$B15,IF(C$50-'المعلومات الأساسية'!$B15&lt;0,0,C$50-'المعلومات الأساسية'!$B15))*'المعلومات الأساسية'!$D15</f>
        <v>0</v>
      </c>
      <c r="D62" s="9">
        <f>IF(D$50&gt;'المعلومات الأساسية'!$C15,'المعلومات الأساسية'!$C15-'المعلومات الأساسية'!$B15,IF(D$50-'المعلومات الأساسية'!$B15&lt;0,0,D$50-'المعلومات الأساسية'!$B15))*'المعلومات الأساسية'!$D15</f>
        <v>0</v>
      </c>
      <c r="E62" s="9">
        <f>IF(E$50&gt;'المعلومات الأساسية'!$C15,'المعلومات الأساسية'!$C15-'المعلومات الأساسية'!$B15,IF(E$50-'المعلومات الأساسية'!$B15&lt;0,0,E$50-'المعلومات الأساسية'!$B15))*'المعلومات الأساسية'!$D15</f>
        <v>0</v>
      </c>
      <c r="F62" s="9">
        <f>IF(F$50&gt;'المعلومات الأساسية'!$C15,'المعلومات الأساسية'!$C15-'المعلومات الأساسية'!$B15,IF(F$50-'المعلومات الأساسية'!$B15&lt;0,0,F$50-'المعلومات الأساسية'!$B15))*'المعلومات الأساسية'!$D15</f>
        <v>0</v>
      </c>
      <c r="G62" s="9">
        <f>IF(G$50&gt;'المعلومات الأساسية'!$C15,'المعلومات الأساسية'!$C15-'المعلومات الأساسية'!$B15,IF(G$50-'المعلومات الأساسية'!$B15&lt;0,0,G$50-'المعلومات الأساسية'!$B15))*'المعلومات الأساسية'!$D15</f>
        <v>0</v>
      </c>
      <c r="H62" s="9">
        <f>IF(H$50&gt;'المعلومات الأساسية'!$C15,'المعلومات الأساسية'!$C15-'المعلومات الأساسية'!$B15,IF(H$50-'المعلومات الأساسية'!$B15&lt;0,0,H$50-'المعلومات الأساسية'!$B15))*'المعلومات الأساسية'!$D15</f>
        <v>0</v>
      </c>
      <c r="I62" s="9">
        <f>IF(I$50&gt;'المعلومات الأساسية'!$C15,'المعلومات الأساسية'!$C15-'المعلومات الأساسية'!$B15,IF(I$50-'المعلومات الأساسية'!$B15&lt;0,0,I$50-'المعلومات الأساسية'!$B15))*'المعلومات الأساسية'!$D15</f>
        <v>0</v>
      </c>
      <c r="J62" s="9">
        <f>IF(J$50&gt;'المعلومات الأساسية'!$C15,'المعلومات الأساسية'!$C15-'المعلومات الأساسية'!$B15,IF(J$50-'المعلومات الأساسية'!$B15&lt;0,0,J$50-'المعلومات الأساسية'!$B15))*'المعلومات الأساسية'!$D15</f>
        <v>0</v>
      </c>
      <c r="K62" s="9">
        <f>IF(K$50&gt;'المعلومات الأساسية'!$C15,'المعلومات الأساسية'!$C15-'المعلومات الأساسية'!$B15,IF(K$50-'المعلومات الأساسية'!$B15&lt;0,0,K$50-'المعلومات الأساسية'!$B15))*'المعلومات الأساسية'!$D15</f>
        <v>0</v>
      </c>
      <c r="L62" s="9">
        <f>IF(L$50&gt;'المعلومات الأساسية'!$C15,'المعلومات الأساسية'!$C15-'المعلومات الأساسية'!$B15,IF(L$50-'المعلومات الأساسية'!$B15&lt;0,0,L$50-'المعلومات الأساسية'!$B15))*'المعلومات الأساسية'!$D15</f>
        <v>0</v>
      </c>
      <c r="M62" s="9">
        <f>IF(M$50&gt;'المعلومات الأساسية'!$C15,'المعلومات الأساسية'!$C15-'المعلومات الأساسية'!$B15,IF(M$50-'المعلومات الأساسية'!$B15&lt;0,0,M$50-'المعلومات الأساسية'!$B15))*'المعلومات الأساسية'!$D15</f>
        <v>0</v>
      </c>
      <c r="N62" s="9">
        <f>IF(N$50&gt;'المعلومات الأساسية'!$C15,'المعلومات الأساسية'!$C15-'المعلومات الأساسية'!$B15,IF(N$50-'المعلومات الأساسية'!$B15&lt;0,0,N$50-'المعلومات الأساسية'!$B15))*'المعلومات الأساسية'!$D15</f>
        <v>0</v>
      </c>
    </row>
    <row r="63" spans="2:14">
      <c r="B63" s="10" t="s">
        <v>33</v>
      </c>
      <c r="C63" s="11">
        <f>SUM(C51:C62)</f>
        <v>12.9</v>
      </c>
      <c r="D63" s="11">
        <f t="shared" ref="D63" si="4">SUM(D51:D62)</f>
        <v>21.200000000000003</v>
      </c>
      <c r="E63" s="11">
        <f t="shared" ref="E63" si="5">SUM(E51:E62)</f>
        <v>30.62</v>
      </c>
      <c r="F63" s="11">
        <f t="shared" ref="F63" si="6">SUM(F51:F62)</f>
        <v>40.32</v>
      </c>
      <c r="G63" s="11">
        <f t="shared" ref="G63" si="7">SUM(G51:G62)</f>
        <v>12.9</v>
      </c>
      <c r="H63" s="11">
        <f t="shared" ref="H63" si="8">SUM(H51:H62)</f>
        <v>7.7200000000000006</v>
      </c>
      <c r="I63" s="11">
        <f t="shared" ref="I63" si="9">SUM(I51:I62)</f>
        <v>4.2</v>
      </c>
      <c r="J63" s="11">
        <f t="shared" ref="J63" si="10">SUM(J51:J62)</f>
        <v>4.2</v>
      </c>
      <c r="K63" s="11">
        <f t="shared" ref="K63" si="11">SUM(K51:K62)</f>
        <v>4.2</v>
      </c>
      <c r="L63" s="11">
        <f t="shared" ref="L63" si="12">SUM(L51:L62)</f>
        <v>4.2</v>
      </c>
      <c r="M63" s="11">
        <f t="shared" ref="M63" si="13">SUM(M51:M62)</f>
        <v>4.2</v>
      </c>
      <c r="N63" s="11">
        <f t="shared" ref="N63" si="14">SUM(N51:N62)</f>
        <v>4.2</v>
      </c>
    </row>
    <row r="78" spans="28:35">
      <c r="AI78"/>
    </row>
    <row r="80" spans="28:35">
      <c r="AB80"/>
    </row>
  </sheetData>
  <sheetProtection algorithmName="SHA-512" hashValue="bjk2tr/Q7yWjchW7V5pzxbugKZzePv+YGg5zxagH3dc/GigJYtDMXpHE2DHH1/7pNyuBkOPCBLyphNGTXaMPAw==" saltValue="oJ97G3y3+kzksV9z0IlpHw==" spinCount="100000" sheet="1" objects="1" scenarios="1"/>
  <mergeCells count="20">
    <mergeCell ref="B48:N48"/>
    <mergeCell ref="B34:N34"/>
    <mergeCell ref="B10:N10"/>
    <mergeCell ref="B39:N39"/>
    <mergeCell ref="B44:D44"/>
    <mergeCell ref="B45:F45"/>
    <mergeCell ref="B40:D40"/>
    <mergeCell ref="B41:D41"/>
    <mergeCell ref="B42:D42"/>
    <mergeCell ref="B43:D43"/>
    <mergeCell ref="B8:N8"/>
    <mergeCell ref="B4:F4"/>
    <mergeCell ref="B36:C36"/>
    <mergeCell ref="B35:D35"/>
    <mergeCell ref="B15:N15"/>
    <mergeCell ref="O3:S3"/>
    <mergeCell ref="O6:S6"/>
    <mergeCell ref="O7:S7"/>
    <mergeCell ref="B2:F2"/>
    <mergeCell ref="B3:F3"/>
  </mergeCells>
  <conditionalFormatting sqref="B45:F45">
    <cfRule type="containsText" dxfId="26" priority="1" operator="containsText" text="السعر منخفض جدا مقارنة بالسوق المحلي، مما قد يؤثر على جودة النظام المستخدم">
      <formula>NOT(ISERROR(SEARCH("السعر منخفض جدا مقارنة بالسوق المحلي، مما قد يؤثر على جودة النظام المستخدم",B45)))</formula>
    </cfRule>
    <cfRule type="containsText" dxfId="25" priority="2" operator="containsText" text="السعر مرتفع جدا">
      <formula>NOT(ISERROR(SEARCH("السعر مرتفع جدا",B45)))</formula>
    </cfRule>
  </conditionalFormatting>
  <pageMargins left="0.25" right="0.25" top="0.75" bottom="0.75" header="0.3" footer="0.3"/>
  <pageSetup paperSize="9" scale="75" fitToHeight="0" orientation="landscape" r:id="rId1"/>
  <headerFooter>
    <oddFooter>&amp;C&amp;"-,Regular"&amp;12&amp;Uصفحة &amp;P من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'المعلومات الأساسية'!$A$2:$A$4</xm:f>
          </x14:formula1>
          <xm:sqref>C11</xm:sqref>
        </x14:dataValidation>
        <x14:dataValidation type="list" allowBlank="1" showInputMessage="1" showErrorMessage="1">
          <x14:formula1>
            <xm:f>'المعلومات الأساسية'!$I$19:$I$20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rightToLeft="1" topLeftCell="A2" zoomScaleNormal="100" workbookViewId="0">
      <selection activeCell="F16" sqref="F16"/>
    </sheetView>
  </sheetViews>
  <sheetFormatPr defaultColWidth="8.75" defaultRowHeight="15"/>
  <cols>
    <col min="1" max="1" width="17.625" style="1" bestFit="1" customWidth="1"/>
    <col min="2" max="2" width="11.625" style="1" bestFit="1" customWidth="1"/>
    <col min="3" max="3" width="11.5" style="1" bestFit="1" customWidth="1"/>
    <col min="4" max="4" width="13.5" style="1" bestFit="1" customWidth="1"/>
    <col min="5" max="5" width="15.125" style="1" bestFit="1" customWidth="1"/>
    <col min="6" max="6" width="14.75" style="1" bestFit="1" customWidth="1"/>
    <col min="7" max="8" width="8.75" style="1"/>
    <col min="9" max="9" width="11.5" style="1" bestFit="1" customWidth="1"/>
    <col min="10" max="10" width="10.25" style="1" bestFit="1" customWidth="1"/>
    <col min="11" max="16384" width="8.75" style="1"/>
  </cols>
  <sheetData>
    <row r="1" spans="1:10">
      <c r="A1" s="1" t="s">
        <v>0</v>
      </c>
      <c r="B1" s="1" t="s">
        <v>1</v>
      </c>
      <c r="C1" s="1" t="s">
        <v>2</v>
      </c>
      <c r="D1" s="1" t="s">
        <v>27</v>
      </c>
      <c r="E1" s="1" t="s">
        <v>28</v>
      </c>
      <c r="F1" s="1" t="s">
        <v>3</v>
      </c>
      <c r="I1" s="1" t="s">
        <v>8</v>
      </c>
      <c r="J1" s="1" t="s">
        <v>9</v>
      </c>
    </row>
    <row r="2" spans="1:10">
      <c r="A2" s="1" t="s">
        <v>5</v>
      </c>
      <c r="B2" s="3">
        <v>3</v>
      </c>
      <c r="C2" s="3">
        <v>1</v>
      </c>
      <c r="D2" s="3">
        <v>0.2</v>
      </c>
      <c r="E2" s="3">
        <v>0.5</v>
      </c>
      <c r="F2" s="3">
        <v>0.01</v>
      </c>
      <c r="I2" s="1">
        <v>1</v>
      </c>
      <c r="J2" s="1" t="s">
        <v>10</v>
      </c>
    </row>
    <row r="3" spans="1:10">
      <c r="A3" s="1" t="s">
        <v>6</v>
      </c>
      <c r="B3" s="3">
        <v>2</v>
      </c>
      <c r="C3" s="3">
        <v>1</v>
      </c>
      <c r="D3" s="3">
        <v>0.2</v>
      </c>
      <c r="E3" s="3">
        <v>0.5</v>
      </c>
      <c r="F3" s="3">
        <v>0.01</v>
      </c>
      <c r="I3" s="1">
        <v>2</v>
      </c>
      <c r="J3" s="1" t="s">
        <v>11</v>
      </c>
    </row>
    <row r="4" spans="1:10">
      <c r="A4" s="1" t="s">
        <v>4</v>
      </c>
      <c r="B4" s="3">
        <v>3</v>
      </c>
      <c r="C4" s="3">
        <v>1</v>
      </c>
      <c r="D4" s="3">
        <v>0.2</v>
      </c>
      <c r="E4" s="3">
        <v>0.5</v>
      </c>
      <c r="F4" s="3">
        <v>0.01</v>
      </c>
      <c r="I4" s="1">
        <v>3</v>
      </c>
      <c r="J4" s="1" t="s">
        <v>12</v>
      </c>
    </row>
    <row r="5" spans="1:10">
      <c r="I5" s="1">
        <v>4</v>
      </c>
      <c r="J5" s="1" t="s">
        <v>14</v>
      </c>
    </row>
    <row r="6" spans="1:10">
      <c r="I6" s="1">
        <v>5</v>
      </c>
      <c r="J6" s="1" t="s">
        <v>13</v>
      </c>
    </row>
    <row r="7" spans="1:10">
      <c r="I7" s="1">
        <v>6</v>
      </c>
      <c r="J7" s="1" t="s">
        <v>15</v>
      </c>
    </row>
    <row r="8" spans="1:10">
      <c r="A8" s="1" t="s">
        <v>23</v>
      </c>
      <c r="B8" s="1" t="s">
        <v>24</v>
      </c>
      <c r="C8" s="1" t="s">
        <v>25</v>
      </c>
      <c r="D8" s="1" t="s">
        <v>26</v>
      </c>
      <c r="I8" s="1">
        <v>7</v>
      </c>
      <c r="J8" s="1" t="s">
        <v>16</v>
      </c>
    </row>
    <row r="9" spans="1:10">
      <c r="A9" s="1">
        <v>1</v>
      </c>
      <c r="B9" s="1">
        <v>0</v>
      </c>
      <c r="C9" s="1">
        <v>160</v>
      </c>
      <c r="D9" s="4">
        <v>3.3000000000000002E-2</v>
      </c>
      <c r="I9" s="1">
        <v>8</v>
      </c>
      <c r="J9" s="1" t="s">
        <v>17</v>
      </c>
    </row>
    <row r="10" spans="1:10">
      <c r="A10" s="1">
        <v>2</v>
      </c>
      <c r="B10" s="1">
        <v>160</v>
      </c>
      <c r="C10" s="1">
        <v>300</v>
      </c>
      <c r="D10" s="4">
        <v>7.1999999999999995E-2</v>
      </c>
      <c r="I10" s="1">
        <v>9</v>
      </c>
      <c r="J10" s="1" t="s">
        <v>18</v>
      </c>
    </row>
    <row r="11" spans="1:10">
      <c r="A11" s="1">
        <v>3</v>
      </c>
      <c r="B11" s="1">
        <v>300</v>
      </c>
      <c r="C11" s="1">
        <v>500</v>
      </c>
      <c r="D11" s="4">
        <v>8.5999999999999993E-2</v>
      </c>
      <c r="I11" s="1">
        <v>10</v>
      </c>
      <c r="J11" s="1" t="s">
        <v>19</v>
      </c>
    </row>
    <row r="12" spans="1:10">
      <c r="A12" s="1">
        <v>4</v>
      </c>
      <c r="B12" s="1">
        <v>500</v>
      </c>
      <c r="C12" s="1">
        <v>600</v>
      </c>
      <c r="D12" s="4">
        <v>0.114</v>
      </c>
      <c r="I12" s="1">
        <v>11</v>
      </c>
      <c r="J12" s="1" t="s">
        <v>20</v>
      </c>
    </row>
    <row r="13" spans="1:10">
      <c r="A13" s="1">
        <v>5</v>
      </c>
      <c r="B13" s="1">
        <v>600</v>
      </c>
      <c r="C13" s="1">
        <v>750</v>
      </c>
      <c r="D13" s="4">
        <v>0.158</v>
      </c>
      <c r="I13" s="1">
        <v>12</v>
      </c>
      <c r="J13" s="1" t="s">
        <v>21</v>
      </c>
    </row>
    <row r="14" spans="1:10">
      <c r="A14" s="1">
        <v>6</v>
      </c>
      <c r="B14" s="1">
        <v>750</v>
      </c>
      <c r="C14" s="1">
        <v>1000</v>
      </c>
      <c r="D14" s="4">
        <v>0.188</v>
      </c>
    </row>
    <row r="15" spans="1:10">
      <c r="A15" s="1">
        <v>7</v>
      </c>
      <c r="B15" s="1">
        <v>1000</v>
      </c>
      <c r="C15" s="1">
        <v>1000000</v>
      </c>
      <c r="D15" s="4">
        <v>0.26500000000000001</v>
      </c>
    </row>
    <row r="18" spans="1:9">
      <c r="A18" s="1" t="s">
        <v>22</v>
      </c>
      <c r="B18" s="1" t="s">
        <v>34</v>
      </c>
      <c r="I18" s="1" t="s">
        <v>29</v>
      </c>
    </row>
    <row r="19" spans="1:9">
      <c r="A19" s="1" t="s">
        <v>35</v>
      </c>
      <c r="B19" s="3">
        <v>500</v>
      </c>
      <c r="I19" s="1" t="s">
        <v>30</v>
      </c>
    </row>
    <row r="20" spans="1:9">
      <c r="A20" s="1" t="s">
        <v>36</v>
      </c>
      <c r="B20" s="3">
        <v>800</v>
      </c>
      <c r="I20" s="1" t="s">
        <v>31</v>
      </c>
    </row>
  </sheetData>
  <sheetProtection algorithmName="SHA-512" hashValue="2A9KGqQ4AgfKnQCnCloY+1SMdTi0ulHEgu+7Uu/3oSt5VOltq+tIrz1gYeiPnWam2OAxMzBCIc9TAdPRXDnaOA==" saltValue="6H6l7MHPP4/F6OjIdasv2w==" spinCount="100000" sheet="1" objects="1" scenarios="1"/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احتساب التوفير</vt:lpstr>
      <vt:lpstr>المعلومات الأساسية</vt:lpstr>
      <vt:lpstr>'احتساب التوفير'!Print_Area</vt:lpstr>
      <vt:lpstr>'احتساب التوفير'!Print_Titles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Halabi</dc:creator>
  <cp:lastModifiedBy>wala okasha</cp:lastModifiedBy>
  <cp:lastPrinted>2020-03-11T12:01:09Z</cp:lastPrinted>
  <dcterms:created xsi:type="dcterms:W3CDTF">2019-12-26T07:28:32Z</dcterms:created>
  <dcterms:modified xsi:type="dcterms:W3CDTF">2021-01-05T07:29:09Z</dcterms:modified>
</cp:coreProperties>
</file>